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395" activeTab="3"/>
  </bookViews>
  <sheets>
    <sheet name="Anexo I - Programas" sheetId="1" r:id="rId1"/>
    <sheet name="Anexo II - Resumo dos Programas" sheetId="2" r:id="rId2"/>
    <sheet name="Anexo III - Progr-Ação-Fun-Subf" sheetId="3" r:id="rId3"/>
    <sheet name="Anexo IV -Projetos e Ativid " sheetId="4" r:id="rId4"/>
    <sheet name="Plan1" sheetId="5" r:id="rId5"/>
    <sheet name="Plan2" sheetId="6" r:id="rId6"/>
    <sheet name="Plan3" sheetId="7" r:id="rId7"/>
  </sheets>
  <externalReferences>
    <externalReference r:id="rId10"/>
    <externalReference r:id="rId11"/>
    <externalReference r:id="rId12"/>
  </externalReferences>
  <definedNames/>
  <calcPr fullCalcOnLoad="1"/>
</workbook>
</file>

<file path=xl/comments4.xml><?xml version="1.0" encoding="utf-8"?>
<comments xmlns="http://schemas.openxmlformats.org/spreadsheetml/2006/main">
  <authors>
    <author>Rodrigo Braun</author>
    <author>Marcelo Nodari</author>
  </authors>
  <commentList>
    <comment ref="B92" authorId="0">
      <text>
        <r>
          <rPr>
            <b/>
            <sz val="9"/>
            <rFont val="Tahoma"/>
            <family val="2"/>
          </rPr>
          <t>Kelly Braun:</t>
        </r>
        <r>
          <rPr>
            <sz val="9"/>
            <rFont val="Tahoma"/>
            <family val="2"/>
          </rPr>
          <t xml:space="preserve">
Adequação a Lei 13019.</t>
        </r>
      </text>
    </comment>
    <comment ref="B139" authorId="1">
      <text>
        <r>
          <rPr>
            <sz val="9"/>
            <rFont val="Segoe UI"/>
            <family val="2"/>
          </rPr>
          <t>Custear as despesas correntes nos serviços de apoio, incluindo despesas com pessoal próprio, mantendo a estrutura da autarquia em funcionamento. Contratar assessoria nos serviços técnicos e planejamento para elaborar projetos de melhorias e ampliação dos sistemas. Manutenção da frota e dos sistemas informatizados.</t>
        </r>
      </text>
    </comment>
    <comment ref="B140" authorId="1">
      <text>
        <r>
          <rPr>
            <sz val="9"/>
            <rFont val="Segoe UI"/>
            <family val="2"/>
          </rPr>
          <t>Manter o abastecimento contínuo, incluindo a captação, tratamento, reservação e distribuição da água. Reduzir as perdas de água através da manutenção constante das redes, providenciando o conserto dos vazamentos no menor tempo possível, recomposição de pavimentos.  Manutenção elétrica e telemetria manutenção dos poços, conserto de bombas e controle de qualidade da água através de análises químicas e biológicas, limpeza de reservatórios, instalação e substituição de hidrômetros e válvulas de redução de pressão (VRPs) e macro medidores. Reparos gerais na rede. Aumentar a produção e reserva de água melhorando sua distribuição através da ampliação substituição da rede de distribuição de água.</t>
        </r>
      </text>
    </comment>
    <comment ref="B141" authorId="1">
      <text>
        <r>
          <rPr>
            <sz val="9"/>
            <rFont val="Segoe UI"/>
            <family val="2"/>
          </rPr>
          <t xml:space="preserve">Operar, monitorar, manter limpas as estações de tratamento de esgotos (ETEs); coletar e analisar as amostras de esgoto tratado, manter licenças ambientais atualizadas. Melhoria e ampliação do sistema de esgotamento sanitário presando atender os parâmetros de qualidade no lançamento das águas nos respectivos corpos hídricos. </t>
        </r>
      </text>
    </comment>
  </commentList>
</comments>
</file>

<file path=xl/sharedStrings.xml><?xml version="1.0" encoding="utf-8"?>
<sst xmlns="http://schemas.openxmlformats.org/spreadsheetml/2006/main" count="734" uniqueCount="320">
  <si>
    <t>ANEXO I - PROGRAMAS</t>
  </si>
  <si>
    <t>PROGRAMA:</t>
  </si>
  <si>
    <t>Ação Legislativa</t>
  </si>
  <si>
    <t>OBJETIVO:</t>
  </si>
  <si>
    <t>Pagamento dos subsídios dos vereadores com os respectivos encargos sociais. Contratação de assessoria jurídica, pagamento de diárias para eventuais deslocamentos, pagamento de despesas de transportes, viagens, taxa de inscrição em cursos e seminários, contratação de pessoa jurídica e pessoa física para serviços como publicações legais e institucionais, consertos de equipamentos, locação de softwares, provedor de internet, telefone, palestrantes, assinaturas de jornais, publicação de seus atos junto aos meios de comunicação disponíveis, aquisição de matriais de consumo, aquisição de equipamentos e materiais permanentes .</t>
  </si>
  <si>
    <t>Dados Financeiros (em R$ 1,00)</t>
  </si>
  <si>
    <t>TOTAL</t>
  </si>
  <si>
    <t>Total do Programa:</t>
  </si>
  <si>
    <t>TIPO</t>
  </si>
  <si>
    <t>Cód.</t>
  </si>
  <si>
    <t>AÇÕES</t>
  </si>
  <si>
    <t xml:space="preserve">TOTAL </t>
  </si>
  <si>
    <t>A</t>
  </si>
  <si>
    <t>Estabelecer parcerias com as demais Entidades a fim de ampliar a segurança pública, dar atendimento e suporte a desastres ambientais e acidentes extraordinários, como deslizamentos, incêndios e enchentes.</t>
  </si>
  <si>
    <t>REPASSE A ENTIDADES - CONVÊNIO CONSEPRO E OUTRAS ENTIDADES</t>
  </si>
  <si>
    <t>P</t>
  </si>
  <si>
    <t>VÍDEO MONITORAMENTO</t>
  </si>
  <si>
    <t>Garantir o pleno funcionamento das atividades de apoio administrativo de todos os órgãos da Administração Municipal. Buscar qualidade e efetividade do gasto público otimizando as tarefas executadas pelo aparato de apoio administrativo municipal.</t>
  </si>
  <si>
    <t xml:space="preserve">Buscar novas alternativas de produção, incentivar a formação de grupos de jovens agricultores e de grupos de Associações e Cooperativas. Colaborar ,e oportunizar por meio de capacitação do produtor,   com a melhoria das condições sócio econômicas do produtor rural. </t>
  </si>
  <si>
    <t>Incentivar o aumento de produção e diversificação, colaborar com a expansão dos mercados mundiais pelas empresas sediadas no Município, elevar o PIB e a arrecadação do Município para também melhorar o índice soioeconômico e a renda familiar.</t>
  </si>
  <si>
    <t>Manter e ampliar os atrativos turísticos do Município, incentivar e apoiar os eventos no Núcleo de Casas Enxaimel e realizar eventos anuias visando atrair turistas, investimentos e circulação econômica dos municípes.</t>
  </si>
  <si>
    <t>Criar as condições imprescindíveis para garantir a educação básica de qualidade; Viabilizar o atendimento educacional de crianças; universalizar o ensino fundamental;Garantir condições físicas e de segurança para as escolas municipais; Assegurar equipamentos e material didático-pedagógico para as escolas Municipais; Melhorar a gestão dos recursos humanos das Escolas Municipais; Qualificar a gestão do sistema municipal de educação.</t>
  </si>
  <si>
    <t>Executar a política de Proteção Social Especial, por meio de convênios com entidades de atendimentos especializados e do núcleo de atendimento de inclusão, com atenção voltada á criança e ao adolescente e à pessoa portadora de deficiência ; Garantir atendimento educacional as pessoas portadoras de necessidades educativas especiais.</t>
  </si>
  <si>
    <t>Proporcionar aos educandos o oferecimento de merenda escolar de qualidade e assegurar a frequência dos educandos à escola promovendo transporte adequado.</t>
  </si>
  <si>
    <t>Implementar ações culturais como meio de democratizar o acesso de toda a sociedade aos bens culturais, de forma a incentivar a inclusão social e contribuir para a prevenção da violência. Ampliar a divulgação e o conhecimento dos bens culturais e históricos das diversas instituições culturais do Município, como museus, bibliotecas e casas de cultura.</t>
  </si>
  <si>
    <t>Ampliar os meios e práticas do esporte com fins educacionais nas escolas e em programas sociais. Modernizar a promoção e a gestão do esporte.</t>
  </si>
  <si>
    <t>Pavimentar, reformar e empreender ações que visem a melhoria das vias urbanas, contribuindo para a melhoria dos níveis de segurança e reduzindo os custos com restauração. Aumentar e modernizar a rede viária pertencente ao Município.</t>
  </si>
  <si>
    <t>Melhorar a iluminação pública, o tráfego e a segurança dos munícipes. Melhorar a eficiência do consumo de energia elétrica e combater o despedício, mediante a execução de projetos de melhoria das redes de iluminação pública. Melhorar o aspecto urbano e paisagístico da cidade. Manter em boas condiçoes de limpeza e conservação os espaços públicos e lazer e recreação para os munícipes e visitantes. Dar adequada coleta e destino aos resíduos sólidos em atendimento as exigências ambientais.</t>
  </si>
  <si>
    <t>Desenvolver ações de preservação do Meio Ambiente, por meio da divulgação de projetos, ampliar a participação da comunidade ivotiense com hábitos sustentáveis visando a implantação de empreendimentos comprometidos com a causa ambiental. Licenciar as atividades de impacto ambiental no Município. Reduzir o impacto ambiental e efetuar a recuperação do Meio Ambiente.</t>
  </si>
  <si>
    <t>Garantir ações de atenção básica à saúde da população. Desenvolver projetos e implementar atividades nas áreas de promoção, proteção, controle, acompanhamento e recuperação da saúde, por meio de serviços de saúde integrados com uma rede regionalizada e hierarquizada. Identificar, monitorar e prevenir doenças, agravos e fatores de risco que possam afetar a saúde humana.</t>
  </si>
  <si>
    <t>Apoiar e fortalecer as famílias e sujeitos em situação de vulnerabilidade social, a fim de garantir os direitos fundamentais do indivíduo e o restabelecimento da convivência familiar e comunitária por meio de um conjunto de ações, serviços e benefícios.</t>
  </si>
  <si>
    <t>Manter as atividades da Autarquia buscando eficiência e qualidade na prestação dos serviços.</t>
  </si>
  <si>
    <t>Aumentar a produção e reserva de água melhorando sua distribuição; Buscar manter as redes e poços em funcionamento integral; Operar e manter adequadas as estações de tratamento de esgotos visando a qualidade no tratamento.</t>
  </si>
  <si>
    <t>Manter o pleno funcionamento do Regime Próprio de Previdência dos Estatutários.</t>
  </si>
  <si>
    <r>
      <rPr>
        <b/>
        <sz val="9"/>
        <rFont val="Arial"/>
        <family val="2"/>
      </rPr>
      <t xml:space="preserve">(*)  Tipo: </t>
    </r>
    <r>
      <rPr>
        <sz val="9"/>
        <rFont val="Arial"/>
        <family val="2"/>
      </rPr>
      <t xml:space="preserve"> P – Projeto       A - Atividade  OE – Operação Especial      NO – Não-orçamentária            </t>
    </r>
  </si>
  <si>
    <t>Encargos Especiais -Ações Não Integrantes do PPA</t>
  </si>
  <si>
    <t>OE</t>
  </si>
  <si>
    <t xml:space="preserve">ANEXO II - RESUMO DOS PROGRAMAS </t>
  </si>
  <si>
    <t>Código do Programa</t>
  </si>
  <si>
    <t>Descrição do Programa</t>
  </si>
  <si>
    <t>Ivoti Segura</t>
  </si>
  <si>
    <t>Supervisão e Coordenação Administrativa</t>
  </si>
  <si>
    <t>Gestão Pública Eficiente</t>
  </si>
  <si>
    <t>Valorização da Produção Rural</t>
  </si>
  <si>
    <t>Promoção do Crescimento</t>
  </si>
  <si>
    <t>Desenvolvimento do Turismo</t>
  </si>
  <si>
    <t>Desenvolvimento Educacional</t>
  </si>
  <si>
    <t>Proteção Social Especial</t>
  </si>
  <si>
    <t>Assistência ao Educando</t>
  </si>
  <si>
    <t>Desenvolvimento da Cultura</t>
  </si>
  <si>
    <t>Promoção do Desporto e Lazer</t>
  </si>
  <si>
    <t>Mobilidade Urbana</t>
  </si>
  <si>
    <t>Melhoria das Vias Urbanas</t>
  </si>
  <si>
    <t>Gestão Ambiental</t>
  </si>
  <si>
    <t>Saúde com Qualidade</t>
  </si>
  <si>
    <t>Proteção Social Básica</t>
  </si>
  <si>
    <t>Gestão dos Serviços de Água</t>
  </si>
  <si>
    <t>Manutenção dos Serviços de Água</t>
  </si>
  <si>
    <t>RPPS</t>
  </si>
  <si>
    <t>TOTAL GERAL DOS PROGRAMAS</t>
  </si>
  <si>
    <t>ANEXO III - CLASSIFICAÇÃO DOS PROGRAMAS  E AÇÕES POR FUNÇÃO E SUBFUNÇÃO DE GOVERNO</t>
  </si>
  <si>
    <t>Programa</t>
  </si>
  <si>
    <t>Ação</t>
  </si>
  <si>
    <t>Função</t>
  </si>
  <si>
    <t>Subfunção</t>
  </si>
  <si>
    <t>Valor Global</t>
  </si>
  <si>
    <t>Manutenção das Atividades Legislativas</t>
  </si>
  <si>
    <t>Legislativa</t>
  </si>
  <si>
    <t>Repasse a Entidades - Convênio Consepro e outras Entidades</t>
  </si>
  <si>
    <t xml:space="preserve">Seguranca Publica  </t>
  </si>
  <si>
    <t xml:space="preserve">Policiamento </t>
  </si>
  <si>
    <t>Corpo de Bombeiros e Defesa Civil</t>
  </si>
  <si>
    <t>Defesa Civil</t>
  </si>
  <si>
    <t>Vídeo Monitoramento</t>
  </si>
  <si>
    <t>Manutenção das Atividades do Gabinete</t>
  </si>
  <si>
    <t xml:space="preserve">Administracao           </t>
  </si>
  <si>
    <t>Administracao Geral</t>
  </si>
  <si>
    <t>Manutenção das Atividades da Secretaria de Administração</t>
  </si>
  <si>
    <t>Manutenção das Atividades da Secretaria de Desenvolvimento</t>
  </si>
  <si>
    <t>Manutenção das Atividades da Secretaria de Obras</t>
  </si>
  <si>
    <t xml:space="preserve">Urbanismo   </t>
  </si>
  <si>
    <t xml:space="preserve">Serviços Urbanos </t>
  </si>
  <si>
    <t>Manutenção das Atividades da Secretaria da Fazenda</t>
  </si>
  <si>
    <t xml:space="preserve">Administracao   </t>
  </si>
  <si>
    <t>Administracao Financeira</t>
  </si>
  <si>
    <t>Construção Rede Fibra Óptica</t>
  </si>
  <si>
    <t>Realização de Concursos Públicos</t>
  </si>
  <si>
    <t>Implantação de PPCIs</t>
  </si>
  <si>
    <t>Construção e Reforma dos Espaços Administrativos</t>
  </si>
  <si>
    <t>Programa de Fiscalização e Aumento de Arrecadação</t>
  </si>
  <si>
    <t>Apoio ao Desenvolvimento Rural</t>
  </si>
  <si>
    <t xml:space="preserve">Agricultura   </t>
  </si>
  <si>
    <t xml:space="preserve">Extensao Rural     </t>
  </si>
  <si>
    <t>Incentivo à Indústria</t>
  </si>
  <si>
    <t xml:space="preserve">Indústria </t>
  </si>
  <si>
    <t xml:space="preserve">Promocao Industrial     </t>
  </si>
  <si>
    <t>Núcleo de Casas Enxaimel</t>
  </si>
  <si>
    <t xml:space="preserve">Comércio e Serviços  </t>
  </si>
  <si>
    <t xml:space="preserve">Turismo    </t>
  </si>
  <si>
    <t>Calendário de Eventos</t>
  </si>
  <si>
    <t xml:space="preserve">Comércio e Serviços </t>
  </si>
  <si>
    <t>Manutenção das Atividades da Secretaria da Educação</t>
  </si>
  <si>
    <t>Educação</t>
  </si>
  <si>
    <t>Educação Infantil MDE</t>
  </si>
  <si>
    <t>Educação Infantil</t>
  </si>
  <si>
    <t>Educação Infantil FUNDEB</t>
  </si>
  <si>
    <t>Educação Infantil- Salário Educação</t>
  </si>
  <si>
    <t>Ensino Fundamental MDE</t>
  </si>
  <si>
    <t>Ensino Fundamental</t>
  </si>
  <si>
    <t>Ensino Fundamental FUNDEB</t>
  </si>
  <si>
    <t>Ensino Fundamental Salário Educação</t>
  </si>
  <si>
    <t>Atendimento Especializado NAI</t>
  </si>
  <si>
    <t>Educação Especial</t>
  </si>
  <si>
    <t>Convênio com Entidades de atendimento especializado</t>
  </si>
  <si>
    <t>Convênio de Apoio a Pessoa Portadora de Necessidades Especiais</t>
  </si>
  <si>
    <t xml:space="preserve">Assistencia Social   </t>
  </si>
  <si>
    <t xml:space="preserve">Assistencia ao Portador de Deficiencia </t>
  </si>
  <si>
    <t>Serviços de Transporte Escolar</t>
  </si>
  <si>
    <t>Alimentação Escolar Ensino Fundamental</t>
  </si>
  <si>
    <t xml:space="preserve">Alimentacao e Nutricao  </t>
  </si>
  <si>
    <t>Alimentação Escolar Educação Infantil</t>
  </si>
  <si>
    <t>Manutenção do Departamento de Cultura</t>
  </si>
  <si>
    <t xml:space="preserve">Cultura </t>
  </si>
  <si>
    <t xml:space="preserve">Difusao Cultural  </t>
  </si>
  <si>
    <t>Eventos Culturais</t>
  </si>
  <si>
    <t xml:space="preserve">Manutenção do Departamento de Desporto </t>
  </si>
  <si>
    <t xml:space="preserve">Desporto e Lazer       </t>
  </si>
  <si>
    <t xml:space="preserve">Desporto Comunitario  </t>
  </si>
  <si>
    <t>Pograma Lazer Unindo Gerações</t>
  </si>
  <si>
    <t>Pavimentação de Ruas</t>
  </si>
  <si>
    <t>Transporte</t>
  </si>
  <si>
    <t>Transporte Rodoviário</t>
  </si>
  <si>
    <t>Conservação e Abertura de Vias Urbanas e Rurais</t>
  </si>
  <si>
    <t>Melhorias e Manutenção da Iluminação Pública</t>
  </si>
  <si>
    <t xml:space="preserve">Urbanismo </t>
  </si>
  <si>
    <t xml:space="preserve">Servicos Urbanos    </t>
  </si>
  <si>
    <t>Drenagem Urbana</t>
  </si>
  <si>
    <t>Manutenção das atividades da Secretaria do Meio Ambiente</t>
  </si>
  <si>
    <t xml:space="preserve">Preservacao e Conservacao Ambiental  </t>
  </si>
  <si>
    <t>Gerenciamento de Resíduos</t>
  </si>
  <si>
    <t>Manutenção do CEAMI</t>
  </si>
  <si>
    <t>Manutenção das atividades da Secretaria da Saúde</t>
  </si>
  <si>
    <t>Saúde</t>
  </si>
  <si>
    <t>Administração Geral</t>
  </si>
  <si>
    <t>Vigilância Sanitária</t>
  </si>
  <si>
    <t>Vigilância Epidemológica</t>
  </si>
  <si>
    <t>Contratação de Serviços Especializados em Saúde</t>
  </si>
  <si>
    <t>Atenção Básica</t>
  </si>
  <si>
    <t>Construção/ampliação e/ou reforma de uniadades de saúde</t>
  </si>
  <si>
    <t>Convênios com hospitais</t>
  </si>
  <si>
    <t>Distribuição Gratuita Medicamentos e Insumos</t>
  </si>
  <si>
    <t>Fundo da Criança e do Adolescente</t>
  </si>
  <si>
    <t xml:space="preserve">Assistencia a Crianca e ao Adolescente   </t>
  </si>
  <si>
    <t>Atenção à Família</t>
  </si>
  <si>
    <t xml:space="preserve">Assistencia Comunitaria      </t>
  </si>
  <si>
    <t>Conselho Tutelar</t>
  </si>
  <si>
    <t>Assistência Social</t>
  </si>
  <si>
    <t>Centro de Referência da Mulher</t>
  </si>
  <si>
    <t xml:space="preserve">Saneamento   </t>
  </si>
  <si>
    <t xml:space="preserve">Saneamento Basico Urbano   </t>
  </si>
  <si>
    <t>Manutenção das Atividades do RPPS</t>
  </si>
  <si>
    <t>Previdência Social</t>
  </si>
  <si>
    <t>Previdência do Regime Estatutário</t>
  </si>
  <si>
    <t>Soma / Total   ==========================================================================================&gt;</t>
  </si>
  <si>
    <t>Cód</t>
  </si>
  <si>
    <t>Descrição do Projeto ou Atividade</t>
  </si>
  <si>
    <t>CÂMARA DE VEREADORES</t>
  </si>
  <si>
    <t xml:space="preserve">MANUTENÇÃO DAS ATIVIDADES LEGISLATIVAS </t>
  </si>
  <si>
    <t>TOTAL:</t>
  </si>
  <si>
    <t>GABINETE</t>
  </si>
  <si>
    <t>MANUTENÇÃO DAS ATIVIDADES DO GABINETE</t>
  </si>
  <si>
    <t xml:space="preserve">CORPO DE BOMBEIROS E DEFESA CIVIL </t>
  </si>
  <si>
    <t>SECRETARIA DE ADMINISTRAÇÃO</t>
  </si>
  <si>
    <t xml:space="preserve">MANUTENÇÃO DAS ATIVIDADES DA SECRETARIA DA ADMINISTRAÇÃO </t>
  </si>
  <si>
    <t>CONSTRUÇÃO REDE FIBRA ÓPTICA</t>
  </si>
  <si>
    <t>REALIZAÇÃO DE CONCURSOS PÚBLICOS</t>
  </si>
  <si>
    <t>IMPLANTAÇÃO DE PPCIs</t>
  </si>
  <si>
    <t>CONSTRUÇÃO E REFORMA DOS ESPAÇOS ADMINISTRATIVOS</t>
  </si>
  <si>
    <t>SECRETARIA DE DESENVOLVIMENTO</t>
  </si>
  <si>
    <t>MANUTENÇÃO DAS ATIVIDADES DA SECRETARIA DE DESENVOLVIMENTO</t>
  </si>
  <si>
    <t xml:space="preserve"> APOIO AO DESENVOLVIMENTO RURAL </t>
  </si>
  <si>
    <t>INCENTIVO A INDÚSTRIA</t>
  </si>
  <si>
    <t xml:space="preserve">CALENDÁRIO DE EVENTOS </t>
  </si>
  <si>
    <t xml:space="preserve">MANUTENÇÃO DAS ATIVIDADES DA SECRETARIA EDUCAÇÃO </t>
  </si>
  <si>
    <t>ATENDIMENTO ESPECIALIZADO NAI</t>
  </si>
  <si>
    <t xml:space="preserve">CONVÊNIO COM ENTIDADES DE ATENDIMENTOS ESPECIALIZADOS </t>
  </si>
  <si>
    <t>EDUCAÇÃO INFANTIL-SALÁRIO EDUCAÇÃO</t>
  </si>
  <si>
    <t>ENSINO FUNDAMENTAL-MDE</t>
  </si>
  <si>
    <t>ENSINO FUNDAMENTAL-FUNDEB</t>
  </si>
  <si>
    <t>ENSINO FUNDAMENTAL-SALÁRIO EDUCAÇÃO</t>
  </si>
  <si>
    <t xml:space="preserve">SERVIÇOS DE TRANSPORTE ESCOLAR </t>
  </si>
  <si>
    <t>ALIMENTAÇÃO ESCOLAR ENSINO FUNDAMENTAL</t>
  </si>
  <si>
    <t>MANUTENÇÃO DO DEPARTAMENTO DE CULTURA</t>
  </si>
  <si>
    <t>MANUTENÇÃO DO DEPARTAMENTO DE DESPORTO</t>
  </si>
  <si>
    <t>ALIMENTAÇÃO ESCOLAR EDUCAÇÃO INFANTIL</t>
  </si>
  <si>
    <t>PROGRAMA LAZER UNINDO GERAÇÕES + PROJETOS ESPECIAIS</t>
  </si>
  <si>
    <t>SECRETARIA DE OBRAS</t>
  </si>
  <si>
    <t xml:space="preserve">MANUTENÇÃO DAS ATIVIDADES DA SECRETARIA DE OBRAS </t>
  </si>
  <si>
    <t>PAVIMENTAÇÃO DE RUAS</t>
  </si>
  <si>
    <t xml:space="preserve">MELHORIAS E MANUTENÇÃO DA ILUMINAÇÃO PÚBLICA </t>
  </si>
  <si>
    <t xml:space="preserve">CONSERVAÇÃO E ABERTURA DE VIAS URBANAS E RURAIS </t>
  </si>
  <si>
    <t xml:space="preserve">DRENAGEM URBANA </t>
  </si>
  <si>
    <t xml:space="preserve">GERENCIAMENTO DE RESÍDUOS </t>
  </si>
  <si>
    <t xml:space="preserve">MANUTENÇÃO DO CEAMI </t>
  </si>
  <si>
    <t>SECRETARIA DA FAZENDA</t>
  </si>
  <si>
    <t xml:space="preserve">MANUTENÇÃO DAS ATIVIDADES DA SECRETARIA DA FAZENDA </t>
  </si>
  <si>
    <t>AMORTZAÇÃO DO PASSIVO ATUARIAL - RPPS</t>
  </si>
  <si>
    <t>SECRETARIA DA SAÚDE</t>
  </si>
  <si>
    <t xml:space="preserve">MANUTENÇÃO DAS ATIVIDADES DA SECRETARIA DA SAÚDE </t>
  </si>
  <si>
    <t xml:space="preserve">CONTRATAÇÃO DE SERVIÇOS ESPECIALIZADOS EM SAÚDE </t>
  </si>
  <si>
    <t xml:space="preserve">CONSTRUÇÃO, AMPLIAÇÃO E/OU REFORMA DE UNIDADES DE SAÚDE </t>
  </si>
  <si>
    <t xml:space="preserve">CONVÊNIOS COM HOSPITAIS </t>
  </si>
  <si>
    <t>DISTRIBUIÇÃO GRATUITA MEDICAMENTOS E INSUMOS</t>
  </si>
  <si>
    <t>FUNDO DA CRIANÇA E DO ADOLESCENTE</t>
  </si>
  <si>
    <t>ATENÇÃO A FAMÍLIA</t>
  </si>
  <si>
    <t>CONSELHO TUTELAR</t>
  </si>
  <si>
    <t xml:space="preserve">ASSISTÊNCIA SOCIAL - CRAS - CAPS </t>
  </si>
  <si>
    <t xml:space="preserve">CONVÊNIO DE APOIO A PESSOA PORTADORA DE NECESSIDADES ESPECIAIS </t>
  </si>
  <si>
    <t>CENTRO DE REFERÊNCIA DA MULHER</t>
  </si>
  <si>
    <t>TOTAL GERAL</t>
  </si>
  <si>
    <t>RESERVA CONTINGÊNCIA</t>
  </si>
  <si>
    <t>RESERVA DE CONTINGENCIA RPPS</t>
  </si>
  <si>
    <t>AUTARQUIA</t>
  </si>
  <si>
    <t>ANEXO IV - PROJETO E ATIVIDADE POR ÓRGÃO</t>
  </si>
  <si>
    <t>MUNICÍPIO DE IVOTI</t>
  </si>
  <si>
    <t>Reduzir gastos com serviços de telecomunicação promovendo uma modernização na infraestrutura das redes de comunição, além de melhorar a velocidade,  a segurança e a integridade dos dados e a capacidade de armazenamento; Adequar a estrutura da sede administrativa aos padrões de segurança a fim de proporcionar adequação á legislação vigente e evitar prejuízos aos cofres públicos em decorrência  de eventuais acidentes; Incentivar o aprimoramento dos serviços executados á população por meio da seleção de novos servidores e treinamento constante do quadro;</t>
  </si>
  <si>
    <t>PPA 2022/2025</t>
  </si>
  <si>
    <t>IMPLANTAÇÃO DE ENERGIA FOTOVOLTAICA</t>
  </si>
  <si>
    <t>GESTÃO DE INFRAESTRUTURA DE TI</t>
  </si>
  <si>
    <t>DESENVOLVIMENTO PROFISSIONAL SERVIDOR</t>
  </si>
  <si>
    <t>MANUTENÇÃO DE ATIVIDADES E PROJETOS RELACIONADOS AO TURISMO</t>
  </si>
  <si>
    <t>AQUISIÇÃO DE SALA PARA STARTUP E COWORKING</t>
  </si>
  <si>
    <t>AQUISIÇÃO DE ÁREA PARA INSTALAÇÃO DE INDÚSTRIAS</t>
  </si>
  <si>
    <t>MANUTENÇÃO DAS ATIVIDADES DA SECRETARIA EDUCAÇÃO FUNDEB</t>
  </si>
  <si>
    <t>ATENDIMENTO ESPECIALIZADO NAI FUNDEB</t>
  </si>
  <si>
    <t>EDUCAÇÃO FISCAL ENSINO FUNDAMENTAL</t>
  </si>
  <si>
    <t>EDUCAÇÃO INFANTIL CRECHE-MDE</t>
  </si>
  <si>
    <t>EDUCAÇÃO INFANTIL CRECHE-FUNDEB</t>
  </si>
  <si>
    <t>EDUCAÇÃO INFANTIL PRE ESCOLA-MDE</t>
  </si>
  <si>
    <t>EDUCAÇÃO INFANTIL PRE ESCOLA-FUNDEB</t>
  </si>
  <si>
    <t>PATRIMÔNIO HISTÓRICO E CULTURAL</t>
  </si>
  <si>
    <t>IMPLANTAÇÃO DE PCCIS INFANTIL</t>
  </si>
  <si>
    <t>IMPLANTAÇÃO DE PCCIS FUNDAMENTAL</t>
  </si>
  <si>
    <t>IMPLANTAÇÃO DE PCCIS SEMEC</t>
  </si>
  <si>
    <t>MANUTENÇÃO DE PRAÇAS</t>
  </si>
  <si>
    <t xml:space="preserve">CONSTRUÇÃO E REVITALIZAÇÃO DE  LOGRADOUROS PÚBLICOS </t>
  </si>
  <si>
    <t>SECRETARIA DE MEIO AMBIENTE</t>
  </si>
  <si>
    <t>MANUTENÇÃO DAS ATIVIDADES DA SECRETARIA DE MEIO AMBIENTE</t>
  </si>
  <si>
    <t>PRAÇA AMBIENTAL</t>
  </si>
  <si>
    <t>PROGRAMA CONSCIÊNCIA ECOLÓGICA/EDUCAÇÃO AMBIENTAL</t>
  </si>
  <si>
    <t>PROJETOS AMBIENTAIS</t>
  </si>
  <si>
    <t>MANUTENÇÃO DA PRAÇA SÃO LEOPOLDO</t>
  </si>
  <si>
    <t>PROTEÇÃO E SAÚDE ANIMAL</t>
  </si>
  <si>
    <t>AQUISIÇÃO ÁREA INTERESSE</t>
  </si>
  <si>
    <t>MANUTENÇÃO DA ADMINISTRAÇÃO TRIBUTÁRIA</t>
  </si>
  <si>
    <t>APOIO Á FISCALIZAÇÃO E AO INCREMENTO DA ARRECADAÇÃO</t>
  </si>
  <si>
    <t>PASEP E PRECATÓRIO</t>
  </si>
  <si>
    <t xml:space="preserve">VIGILÂNCIA EM SAÚDE </t>
  </si>
  <si>
    <t>ENFRENTAMENTO COVID</t>
  </si>
  <si>
    <t>REGULARIZAÇÃO FUNDIÁRIA</t>
  </si>
  <si>
    <t>CENTRO DE ESPECIALIDADES</t>
  </si>
  <si>
    <t>CENTRO DO IDOSO</t>
  </si>
  <si>
    <t>APOIO ADMINISTRATIVO DO RPPS</t>
  </si>
  <si>
    <t>MANUTENÇÃO DAS ATIVIDIDADES DE APOIO AUTARQUIA</t>
  </si>
  <si>
    <t>OPERAÇÃO E MANUTENÇÃO DO SISTEMA DE AGUA POTÁVEL</t>
  </si>
  <si>
    <t>OPERAÇÃO E MANUTENÇÃO DO SISTEMA DE ESGOTAMENTO SANITÁRIO</t>
  </si>
  <si>
    <t xml:space="preserve">MELHORIA NO SERVIÇO DE LIMPEZA PÚBLICA </t>
  </si>
  <si>
    <t>ENCARGOS ESPECIAIS DE RESPONSABILIDADE DO RPPS</t>
  </si>
  <si>
    <t>PAGAMENTO BENEFÍCIOS PREVIDENCIÁRIOS RPPS</t>
  </si>
  <si>
    <t>PLANO PLURIANUAL 2022/2025</t>
  </si>
  <si>
    <t>Garantir o  atendimento às famílias de menor renda, com a construção de moradias, melhorias nas habitações, regularização fundiária, infra-estrutura, ações educativas de convívio social e de geração de renda.</t>
  </si>
  <si>
    <t>Habitação e Desenvolvimento Social</t>
  </si>
  <si>
    <t>IMPLANTAÇÃO PPCIs EDUCAÇÃO</t>
  </si>
  <si>
    <t xml:space="preserve">Habitação </t>
  </si>
  <si>
    <t>Administração de Receitas</t>
  </si>
  <si>
    <t>Manutenção da Administração Tributária</t>
  </si>
  <si>
    <t>Implantação de Energia Fotovoltaica</t>
  </si>
  <si>
    <t>Gestão de Infraestrutura de TI</t>
  </si>
  <si>
    <t>Desenvolvimento Profissional Servidor</t>
  </si>
  <si>
    <t>Tecnologia da Informação</t>
  </si>
  <si>
    <t>Administração</t>
  </si>
  <si>
    <t>Aquisição de Sala para startup e Coworking</t>
  </si>
  <si>
    <t>Aquisição de área para instalação de indústrias</t>
  </si>
  <si>
    <t>Formação de Recursos Humanos</t>
  </si>
  <si>
    <t>Promoção comercial</t>
  </si>
  <si>
    <t>Manutenção de Atividades e Projetos relacionados ao Turismo</t>
  </si>
  <si>
    <t>Educação Fiscal Ensino Fundamental</t>
  </si>
  <si>
    <t>Patrimônio Histórico e Cultural</t>
  </si>
  <si>
    <t>Patrimônio Histórico, Artístico e Arqueológico</t>
  </si>
  <si>
    <t>Manutenção de Praças</t>
  </si>
  <si>
    <t>Construção e Revitalização de  Logradouros Públicos</t>
  </si>
  <si>
    <t>Melhoria no Serviço de Limpeza Pública</t>
  </si>
  <si>
    <t>Praça Ambiental</t>
  </si>
  <si>
    <t>Programa Consciência Ecológica/Educação Ambiental</t>
  </si>
  <si>
    <t>Saneamento Básico Urbano</t>
  </si>
  <si>
    <t>Projetos Ambientais</t>
  </si>
  <si>
    <t>Manutenção da Praça São Leopoldo</t>
  </si>
  <si>
    <t>Proteção e Saúde Animal</t>
  </si>
  <si>
    <t>Defesa Sanitaria Animal</t>
  </si>
  <si>
    <t>Aquisição Área Interesse</t>
  </si>
  <si>
    <t xml:space="preserve">Enfrentamento Covid </t>
  </si>
  <si>
    <t>Centro de Especialidades</t>
  </si>
  <si>
    <t>Assistência Hospitalar e Ambulatorial</t>
  </si>
  <si>
    <t>ASSISTÊNCIA SOCIAL</t>
  </si>
  <si>
    <t>Centro do Idoso</t>
  </si>
  <si>
    <t>Assistência ao Idoso</t>
  </si>
  <si>
    <t>Regularização Fundiária</t>
  </si>
  <si>
    <t>Habitação Urbana</t>
  </si>
  <si>
    <t>Manutenção das atividades de apoio da Autarquia</t>
  </si>
  <si>
    <t>Operação e Manutenção do sistema de água potável</t>
  </si>
  <si>
    <t>Operação e Manutenção do sistema de esgotamento sanitário</t>
  </si>
  <si>
    <t>Apoio Administrativo do RPPS</t>
  </si>
  <si>
    <t>AQUISIÇÃO ÁREA PARA TRATAMENTO DE ESGOTO</t>
  </si>
  <si>
    <t>Aquisição área para tratamento de esgoto</t>
  </si>
  <si>
    <t>NÚCLEO DE CASAS ENXAIMEL</t>
  </si>
  <si>
    <t>SECRETARIA DE TURISMO, DESPORTO E CULTURA</t>
  </si>
  <si>
    <t xml:space="preserve">SECRETARIA DE EDUCAÇÃO </t>
  </si>
  <si>
    <t xml:space="preserve">NÚCLEO DE CASAS ENXAIMEL </t>
  </si>
  <si>
    <t xml:space="preserve">NÚCLEO DE CASAS ENXAIMEL - TURISMO </t>
  </si>
  <si>
    <t xml:space="preserve"> EVENTOS CULTURAIS</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</si>
</sst>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_-[$R$-416]* #,##0.00_-;\-[$R$-416]* #,##0.00_-;_-[$R$-416]* &quot;-&quot;??_-;_-@_-"/>
    <numFmt numFmtId="172" formatCode="_-&quot;R$&quot;\ * #,##0_-;\-&quot;R$&quot;\ * #,##0_-;_-&quot;R$&quot;\ * &quot;-&quot;??_-;_-@_-"/>
    <numFmt numFmtId="173" formatCode="_-&quot;R$&quot;\ * #,##0.0000_-;\-&quot;R$&quot;\ * #,##0.0000_-;_-&quot;R$&quot;\ * &quot;-&quot;??_-;_-@_-"/>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_-[$$-409]* #,##0.00_ ;_-[$$-409]* \-#,##0.00\ ;_-[$$-409]* &quot;-&quot;??_ ;_-@_ "/>
  </numFmts>
  <fonts count="57">
    <font>
      <sz val="11"/>
      <color theme="1"/>
      <name val="Calibri"/>
      <family val="2"/>
    </font>
    <font>
      <sz val="11"/>
      <color indexed="8"/>
      <name val="Calibri"/>
      <family val="2"/>
    </font>
    <font>
      <sz val="10"/>
      <name val="Arial"/>
      <family val="2"/>
    </font>
    <font>
      <b/>
      <sz val="10"/>
      <name val="Arial"/>
      <family val="2"/>
    </font>
    <font>
      <b/>
      <sz val="10"/>
      <name val="Calibri"/>
      <family val="2"/>
    </font>
    <font>
      <sz val="10"/>
      <name val="Calibri"/>
      <family val="2"/>
    </font>
    <font>
      <sz val="9"/>
      <name val="Arial"/>
      <family val="2"/>
    </font>
    <font>
      <b/>
      <sz val="9"/>
      <name val="Arial"/>
      <family val="2"/>
    </font>
    <font>
      <b/>
      <sz val="12"/>
      <name val="Arial"/>
      <family val="2"/>
    </font>
    <font>
      <b/>
      <sz val="14"/>
      <name val="Arial"/>
      <family val="2"/>
    </font>
    <font>
      <b/>
      <sz val="9"/>
      <name val="Tahoma"/>
      <family val="2"/>
    </font>
    <font>
      <sz val="9"/>
      <name val="Tahoma"/>
      <family val="2"/>
    </font>
    <font>
      <sz val="9"/>
      <name val="Segoe UI"/>
      <family val="2"/>
    </font>
    <font>
      <b/>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10"/>
      <color indexed="8"/>
      <name val="Arial"/>
      <family val="2"/>
    </font>
    <font>
      <sz val="10"/>
      <color indexed="10"/>
      <name val="Arial"/>
      <family val="2"/>
    </font>
    <font>
      <sz val="10"/>
      <color indexed="8"/>
      <name val="Calibri"/>
      <family val="2"/>
    </font>
    <font>
      <sz val="10"/>
      <color indexed="1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0"/>
      <color rgb="FFFF0000"/>
      <name val="Arial"/>
      <family val="2"/>
    </font>
    <font>
      <sz val="10"/>
      <color rgb="FFFF0000"/>
      <name val="Calibri"/>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medium"/>
      <top style="thin"/>
      <bottom style="thin"/>
    </border>
    <border>
      <left/>
      <right/>
      <top style="thin"/>
      <bottom style="thin"/>
    </border>
    <border>
      <left/>
      <right style="medium"/>
      <top/>
      <bottom style="thin"/>
    </border>
    <border>
      <left style="medium"/>
      <right/>
      <top/>
      <bottom/>
    </border>
    <border>
      <left/>
      <right/>
      <top style="thin"/>
      <bottom/>
    </border>
    <border>
      <left/>
      <right style="medium"/>
      <top/>
      <bottom/>
    </border>
    <border>
      <left style="thin"/>
      <right style="thin"/>
      <top/>
      <bottom/>
    </border>
    <border>
      <left/>
      <right/>
      <top style="medium"/>
      <bottom style="medium"/>
    </border>
    <border>
      <left/>
      <right style="medium"/>
      <top style="medium"/>
      <bottom/>
    </border>
    <border>
      <left style="medium"/>
      <right style="thin"/>
      <top/>
      <bottom/>
    </border>
    <border>
      <left style="medium"/>
      <right/>
      <top/>
      <bottom style="medium"/>
    </border>
    <border>
      <left/>
      <right/>
      <top/>
      <bottom style="medium"/>
    </border>
    <border>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medium"/>
      <right/>
      <top style="medium"/>
      <bottom style="medium"/>
    </border>
    <border>
      <left style="medium"/>
      <right/>
      <top style="medium"/>
      <bottom/>
    </border>
    <border>
      <left/>
      <right/>
      <top style="medium"/>
      <bottom/>
    </border>
    <border>
      <left/>
      <right style="medium"/>
      <top/>
      <bottom style="medium"/>
    </border>
    <border>
      <left>
        <color indexed="63"/>
      </left>
      <right style="thin"/>
      <top style="medium"/>
      <bottom>
        <color indexed="63"/>
      </bottom>
    </border>
    <border>
      <left style="thin"/>
      <right style="thin"/>
      <top style="medium"/>
      <bottom/>
    </border>
    <border>
      <left style="thin"/>
      <right style="thin"/>
      <top/>
      <bottom style="thin"/>
    </border>
    <border>
      <left>
        <color indexed="63"/>
      </left>
      <right style="thin"/>
      <top style="thin"/>
      <bottom style="medium"/>
    </border>
    <border>
      <left style="thin"/>
      <right style="thin"/>
      <top/>
      <bottom style="medium"/>
    </border>
    <border>
      <left style="thin"/>
      <right/>
      <top style="thin"/>
      <bottom/>
    </border>
    <border>
      <left/>
      <right style="thin"/>
      <top style="thin"/>
      <bottom/>
    </border>
    <border>
      <left style="thin"/>
      <right/>
      <top/>
      <bottom style="medium"/>
    </border>
    <border>
      <left/>
      <right style="thin"/>
      <top/>
      <bottom style="medium"/>
    </border>
    <border>
      <left style="medium"/>
      <right/>
      <top style="thin"/>
      <bottom/>
    </border>
    <border>
      <left style="medium"/>
      <right/>
      <top/>
      <bottom style="thin"/>
    </border>
    <border>
      <left style="thin"/>
      <right/>
      <top/>
      <bottom style="thin"/>
    </border>
    <border>
      <left/>
      <right/>
      <top/>
      <bottom style="thin"/>
    </border>
    <border>
      <left/>
      <right style="thin"/>
      <top/>
      <bottom style="thin"/>
    </border>
    <border>
      <left style="medium"/>
      <right/>
      <top style="thin"/>
      <bottom style="thin"/>
    </border>
    <border>
      <left style="thin"/>
      <right style="medium"/>
      <top style="thin"/>
      <bottom/>
    </border>
    <border>
      <left style="thin"/>
      <right style="medium"/>
      <top/>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181">
    <xf numFmtId="0" fontId="0" fillId="0" borderId="0" xfId="0" applyFont="1" applyAlignment="1">
      <alignment/>
    </xf>
    <xf numFmtId="0" fontId="2" fillId="0" borderId="0" xfId="50">
      <alignment/>
      <protection/>
    </xf>
    <xf numFmtId="3" fontId="4" fillId="0" borderId="0" xfId="50" applyNumberFormat="1" applyFont="1" applyBorder="1" applyAlignment="1">
      <alignment horizontal="left" vertical="center" wrapText="1"/>
      <protection/>
    </xf>
    <xf numFmtId="3" fontId="4" fillId="33" borderId="10" xfId="50" applyNumberFormat="1" applyFont="1" applyFill="1" applyBorder="1" applyAlignment="1">
      <alignment horizontal="left" vertical="center" wrapText="1"/>
      <protection/>
    </xf>
    <xf numFmtId="0" fontId="3" fillId="0" borderId="11" xfId="50" applyFont="1" applyBorder="1" applyAlignment="1">
      <alignment horizontal="center"/>
      <protection/>
    </xf>
    <xf numFmtId="3" fontId="4" fillId="33" borderId="12" xfId="50" applyNumberFormat="1" applyFont="1" applyFill="1" applyBorder="1" applyAlignment="1">
      <alignment horizontal="center"/>
      <protection/>
    </xf>
    <xf numFmtId="3" fontId="4" fillId="0" borderId="13" xfId="50" applyNumberFormat="1" applyFont="1" applyFill="1" applyBorder="1" applyAlignment="1">
      <alignment horizontal="left" vertical="center" wrapText="1"/>
      <protection/>
    </xf>
    <xf numFmtId="3" fontId="4" fillId="0" borderId="10" xfId="50" applyNumberFormat="1" applyFont="1" applyFill="1" applyBorder="1" applyAlignment="1">
      <alignment horizontal="left" vertical="center" wrapText="1"/>
      <protection/>
    </xf>
    <xf numFmtId="3" fontId="5" fillId="33" borderId="11" xfId="50" applyNumberFormat="1" applyFont="1" applyFill="1" applyBorder="1">
      <alignment/>
      <protection/>
    </xf>
    <xf numFmtId="3" fontId="5" fillId="33" borderId="14" xfId="50" applyNumberFormat="1" applyFont="1" applyFill="1" applyBorder="1">
      <alignment/>
      <protection/>
    </xf>
    <xf numFmtId="3" fontId="5" fillId="0" borderId="15" xfId="50" applyNumberFormat="1" applyFont="1" applyBorder="1">
      <alignment/>
      <protection/>
    </xf>
    <xf numFmtId="3" fontId="5" fillId="0" borderId="16" xfId="50" applyNumberFormat="1" applyFont="1" applyBorder="1">
      <alignment/>
      <protection/>
    </xf>
    <xf numFmtId="3" fontId="5" fillId="0" borderId="0" xfId="50" applyNumberFormat="1" applyFont="1" applyBorder="1">
      <alignment/>
      <protection/>
    </xf>
    <xf numFmtId="3" fontId="5" fillId="0" borderId="17" xfId="50" applyNumberFormat="1" applyFont="1" applyBorder="1">
      <alignment/>
      <protection/>
    </xf>
    <xf numFmtId="3" fontId="5" fillId="0" borderId="18" xfId="50" applyNumberFormat="1" applyFont="1" applyBorder="1" applyAlignment="1">
      <alignment horizontal="center" vertical="center"/>
      <protection/>
    </xf>
    <xf numFmtId="3" fontId="5" fillId="33" borderId="18" xfId="50" applyNumberFormat="1" applyFont="1" applyFill="1" applyBorder="1" applyAlignment="1">
      <alignment horizontal="center" vertical="center"/>
      <protection/>
    </xf>
    <xf numFmtId="0" fontId="3" fillId="34" borderId="11" xfId="50" applyFont="1" applyFill="1" applyBorder="1" applyAlignment="1">
      <alignment horizontal="center"/>
      <protection/>
    </xf>
    <xf numFmtId="0" fontId="2" fillId="0" borderId="11" xfId="50" applyBorder="1">
      <alignment/>
      <protection/>
    </xf>
    <xf numFmtId="3" fontId="2" fillId="0" borderId="11" xfId="50" applyNumberFormat="1" applyBorder="1">
      <alignment/>
      <protection/>
    </xf>
    <xf numFmtId="0" fontId="2" fillId="0" borderId="11" xfId="50" applyFont="1" applyBorder="1">
      <alignment/>
      <protection/>
    </xf>
    <xf numFmtId="3" fontId="2" fillId="0" borderId="0" xfId="50" applyNumberFormat="1">
      <alignment/>
      <protection/>
    </xf>
    <xf numFmtId="0" fontId="51" fillId="0" borderId="11" xfId="50" applyFont="1" applyBorder="1">
      <alignment/>
      <protection/>
    </xf>
    <xf numFmtId="0" fontId="3" fillId="0" borderId="19" xfId="50" applyFont="1" applyBorder="1" applyAlignment="1">
      <alignment horizontal="center"/>
      <protection/>
    </xf>
    <xf numFmtId="3" fontId="2" fillId="0" borderId="20" xfId="50" applyNumberFormat="1" applyBorder="1">
      <alignment/>
      <protection/>
    </xf>
    <xf numFmtId="170" fontId="2" fillId="0" borderId="21" xfId="50" applyNumberFormat="1" applyBorder="1">
      <alignment/>
      <protection/>
    </xf>
    <xf numFmtId="170" fontId="2" fillId="0" borderId="15" xfId="50" applyNumberFormat="1" applyBorder="1">
      <alignment/>
      <protection/>
    </xf>
    <xf numFmtId="0" fontId="3" fillId="0" borderId="0" xfId="50" applyFont="1">
      <alignment/>
      <protection/>
    </xf>
    <xf numFmtId="0" fontId="8" fillId="0" borderId="0" xfId="50" applyFont="1" applyAlignment="1">
      <alignment horizontal="center"/>
      <protection/>
    </xf>
    <xf numFmtId="0" fontId="9" fillId="0" borderId="0" xfId="50" applyFont="1" applyAlignment="1">
      <alignment horizontal="center"/>
      <protection/>
    </xf>
    <xf numFmtId="171" fontId="2" fillId="0" borderId="0" xfId="50" applyNumberFormat="1">
      <alignment/>
      <protection/>
    </xf>
    <xf numFmtId="44" fontId="2" fillId="0" borderId="0" xfId="50" applyNumberFormat="1">
      <alignment/>
      <protection/>
    </xf>
    <xf numFmtId="0" fontId="2" fillId="35" borderId="11" xfId="50" applyFont="1" applyFill="1" applyBorder="1">
      <alignment/>
      <protection/>
    </xf>
    <xf numFmtId="0" fontId="2" fillId="0" borderId="15" xfId="50" applyBorder="1">
      <alignment/>
      <protection/>
    </xf>
    <xf numFmtId="0" fontId="2" fillId="0" borderId="22" xfId="50" applyBorder="1">
      <alignment/>
      <protection/>
    </xf>
    <xf numFmtId="0" fontId="2" fillId="0" borderId="23" xfId="50" applyBorder="1">
      <alignment/>
      <protection/>
    </xf>
    <xf numFmtId="173" fontId="2" fillId="0" borderId="0" xfId="50" applyNumberFormat="1">
      <alignment/>
      <protection/>
    </xf>
    <xf numFmtId="4" fontId="2" fillId="0" borderId="0" xfId="50" applyNumberFormat="1">
      <alignment/>
      <protection/>
    </xf>
    <xf numFmtId="3" fontId="2" fillId="0" borderId="24" xfId="50" applyNumberFormat="1" applyBorder="1">
      <alignment/>
      <protection/>
    </xf>
    <xf numFmtId="0" fontId="3" fillId="34" borderId="25" xfId="50" applyFont="1" applyFill="1" applyBorder="1" applyAlignment="1">
      <alignment horizontal="center" wrapText="1"/>
      <protection/>
    </xf>
    <xf numFmtId="0" fontId="3" fillId="0" borderId="26" xfId="50" applyFont="1" applyBorder="1" applyAlignment="1">
      <alignment horizontal="center"/>
      <protection/>
    </xf>
    <xf numFmtId="0" fontId="2" fillId="0" borderId="25" xfId="50" applyBorder="1">
      <alignment/>
      <protection/>
    </xf>
    <xf numFmtId="3" fontId="2" fillId="0" borderId="26" xfId="50" applyNumberFormat="1" applyBorder="1">
      <alignment/>
      <protection/>
    </xf>
    <xf numFmtId="0" fontId="2" fillId="0" borderId="26" xfId="50" applyBorder="1">
      <alignment/>
      <protection/>
    </xf>
    <xf numFmtId="3" fontId="2" fillId="0" borderId="27" xfId="50" applyNumberFormat="1" applyBorder="1">
      <alignment/>
      <protection/>
    </xf>
    <xf numFmtId="3" fontId="2" fillId="0" borderId="28" xfId="50" applyNumberFormat="1" applyBorder="1">
      <alignment/>
      <protection/>
    </xf>
    <xf numFmtId="0" fontId="2" fillId="0" borderId="20" xfId="50" applyBorder="1">
      <alignment/>
      <protection/>
    </xf>
    <xf numFmtId="3" fontId="4" fillId="0" borderId="17" xfId="50" applyNumberFormat="1" applyFont="1" applyBorder="1" applyAlignment="1">
      <alignment horizontal="left" vertical="center" wrapText="1"/>
      <protection/>
    </xf>
    <xf numFmtId="44" fontId="0" fillId="0" borderId="29" xfId="47" applyFont="1" applyBorder="1" applyAlignment="1">
      <alignment/>
    </xf>
    <xf numFmtId="0" fontId="3" fillId="0" borderId="0" xfId="50" applyFont="1" applyAlignment="1">
      <alignment horizontal="right"/>
      <protection/>
    </xf>
    <xf numFmtId="44" fontId="0" fillId="0" borderId="30" xfId="47" applyFont="1" applyBorder="1" applyAlignment="1">
      <alignment/>
    </xf>
    <xf numFmtId="44" fontId="0" fillId="0" borderId="19" xfId="47" applyFont="1" applyBorder="1" applyAlignment="1">
      <alignment/>
    </xf>
    <xf numFmtId="44" fontId="0" fillId="0" borderId="24" xfId="47" applyFont="1" applyBorder="1" applyAlignment="1">
      <alignment/>
    </xf>
    <xf numFmtId="44" fontId="0" fillId="0" borderId="11" xfId="47" applyFont="1" applyBorder="1" applyAlignment="1">
      <alignment/>
    </xf>
    <xf numFmtId="44" fontId="0" fillId="0" borderId="22" xfId="47" applyFont="1" applyBorder="1" applyAlignment="1">
      <alignment/>
    </xf>
    <xf numFmtId="0" fontId="2" fillId="35" borderId="11" xfId="50" applyFill="1" applyBorder="1">
      <alignment/>
      <protection/>
    </xf>
    <xf numFmtId="169" fontId="2" fillId="0" borderId="0" xfId="50" applyNumberFormat="1">
      <alignment/>
      <protection/>
    </xf>
    <xf numFmtId="0" fontId="6" fillId="0" borderId="11" xfId="50" applyFont="1" applyBorder="1">
      <alignment/>
      <protection/>
    </xf>
    <xf numFmtId="44" fontId="50" fillId="0" borderId="11" xfId="47" applyFont="1" applyBorder="1" applyAlignment="1">
      <alignment/>
    </xf>
    <xf numFmtId="44" fontId="2" fillId="0" borderId="22" xfId="47" applyFont="1" applyBorder="1" applyAlignment="1">
      <alignment/>
    </xf>
    <xf numFmtId="44" fontId="0" fillId="0" borderId="0" xfId="47" applyFont="1" applyBorder="1" applyAlignment="1">
      <alignment/>
    </xf>
    <xf numFmtId="43" fontId="0" fillId="0" borderId="11" xfId="55" applyFont="1" applyBorder="1" applyAlignment="1">
      <alignment/>
    </xf>
    <xf numFmtId="0" fontId="2" fillId="35" borderId="0" xfId="50" applyFill="1">
      <alignment/>
      <protection/>
    </xf>
    <xf numFmtId="44" fontId="2" fillId="0" borderId="22" xfId="50" applyNumberFormat="1" applyBorder="1">
      <alignment/>
      <protection/>
    </xf>
    <xf numFmtId="0" fontId="3" fillId="0" borderId="31" xfId="50" applyFont="1" applyBorder="1">
      <alignment/>
      <protection/>
    </xf>
    <xf numFmtId="0" fontId="3" fillId="0" borderId="32" xfId="50" applyFont="1" applyBorder="1">
      <alignment/>
      <protection/>
    </xf>
    <xf numFmtId="44" fontId="3" fillId="0" borderId="32" xfId="50" applyNumberFormat="1" applyFont="1" applyBorder="1">
      <alignment/>
      <protection/>
    </xf>
    <xf numFmtId="44" fontId="52" fillId="0" borderId="11" xfId="50" applyNumberFormat="1" applyFont="1" applyBorder="1">
      <alignment/>
      <protection/>
    </xf>
    <xf numFmtId="44" fontId="0" fillId="0" borderId="17" xfId="47" applyFont="1" applyBorder="1" applyAlignment="1">
      <alignment/>
    </xf>
    <xf numFmtId="44" fontId="0" fillId="0" borderId="23" xfId="47" applyFont="1" applyBorder="1" applyAlignment="1">
      <alignment/>
    </xf>
    <xf numFmtId="44" fontId="0" fillId="0" borderId="33" xfId="47" applyFont="1" applyBorder="1" applyAlignment="1">
      <alignment/>
    </xf>
    <xf numFmtId="3" fontId="5" fillId="33" borderId="0" xfId="50" applyNumberFormat="1" applyFont="1" applyFill="1" applyBorder="1" applyAlignment="1">
      <alignment horizontal="center" vertical="center"/>
      <protection/>
    </xf>
    <xf numFmtId="0" fontId="3" fillId="0" borderId="0" xfId="50" applyFont="1" applyBorder="1" applyAlignment="1">
      <alignment horizontal="center" vertical="center"/>
      <protection/>
    </xf>
    <xf numFmtId="3" fontId="5" fillId="0" borderId="0" xfId="50" applyNumberFormat="1" applyFont="1" applyFill="1" applyBorder="1" applyAlignment="1">
      <alignment horizontal="center" vertical="center" wrapText="1"/>
      <protection/>
    </xf>
    <xf numFmtId="3" fontId="5" fillId="0" borderId="0" xfId="50" applyNumberFormat="1" applyFont="1" applyFill="1" applyBorder="1" applyAlignment="1">
      <alignment horizontal="center" vertical="center"/>
      <protection/>
    </xf>
    <xf numFmtId="3" fontId="2" fillId="0" borderId="11" xfId="50" applyNumberFormat="1" applyFont="1" applyBorder="1">
      <alignment/>
      <protection/>
    </xf>
    <xf numFmtId="0" fontId="13" fillId="0" borderId="24" xfId="50" applyFont="1" applyBorder="1" applyAlignment="1">
      <alignment horizontal="center"/>
      <protection/>
    </xf>
    <xf numFmtId="3" fontId="6" fillId="0" borderId="34" xfId="50" applyNumberFormat="1" applyFont="1" applyBorder="1" applyAlignment="1">
      <alignment vertical="center"/>
      <protection/>
    </xf>
    <xf numFmtId="0" fontId="6" fillId="0" borderId="0" xfId="50" applyFont="1" applyBorder="1">
      <alignment/>
      <protection/>
    </xf>
    <xf numFmtId="0" fontId="6" fillId="0" borderId="18" xfId="50" applyFont="1" applyBorder="1">
      <alignment/>
      <protection/>
    </xf>
    <xf numFmtId="0" fontId="6" fillId="0" borderId="35" xfId="50" applyFont="1" applyBorder="1">
      <alignment/>
      <protection/>
    </xf>
    <xf numFmtId="0" fontId="6" fillId="0" borderId="18" xfId="50" applyFont="1" applyFill="1" applyBorder="1">
      <alignment/>
      <protection/>
    </xf>
    <xf numFmtId="44" fontId="0" fillId="0" borderId="36" xfId="47" applyFont="1" applyBorder="1" applyAlignment="1">
      <alignment/>
    </xf>
    <xf numFmtId="44" fontId="2" fillId="0" borderId="0" xfId="47" applyFont="1" applyBorder="1" applyAlignment="1">
      <alignment/>
    </xf>
    <xf numFmtId="44" fontId="2" fillId="0" borderId="37" xfId="47" applyFont="1" applyBorder="1" applyAlignment="1">
      <alignment/>
    </xf>
    <xf numFmtId="0" fontId="53" fillId="0" borderId="0" xfId="50" applyFont="1">
      <alignment/>
      <protection/>
    </xf>
    <xf numFmtId="44" fontId="0" fillId="0" borderId="11" xfId="48" applyFont="1" applyBorder="1" applyAlignment="1">
      <alignment/>
    </xf>
    <xf numFmtId="0" fontId="2" fillId="35" borderId="11" xfId="50" applyFont="1" applyFill="1" applyBorder="1">
      <alignment/>
      <protection/>
    </xf>
    <xf numFmtId="44" fontId="0" fillId="0" borderId="11" xfId="48" applyFont="1" applyBorder="1" applyAlignment="1">
      <alignment/>
    </xf>
    <xf numFmtId="0" fontId="2" fillId="35" borderId="11" xfId="50" applyFont="1" applyFill="1" applyBorder="1">
      <alignment/>
      <protection/>
    </xf>
    <xf numFmtId="44" fontId="0" fillId="0" borderId="11" xfId="48" applyFont="1" applyBorder="1" applyAlignment="1">
      <alignment/>
    </xf>
    <xf numFmtId="0" fontId="2" fillId="35" borderId="11" xfId="50" applyFont="1" applyFill="1" applyBorder="1">
      <alignment/>
      <protection/>
    </xf>
    <xf numFmtId="44" fontId="0" fillId="0" borderId="11" xfId="48" applyFont="1" applyBorder="1" applyAlignment="1">
      <alignment/>
    </xf>
    <xf numFmtId="3" fontId="5" fillId="0" borderId="29" xfId="50" applyNumberFormat="1" applyFont="1" applyFill="1" applyBorder="1" applyAlignment="1">
      <alignment horizontal="center" vertical="center"/>
      <protection/>
    </xf>
    <xf numFmtId="3" fontId="5" fillId="0" borderId="38" xfId="50" applyNumberFormat="1" applyFont="1" applyFill="1" applyBorder="1" applyAlignment="1">
      <alignment horizontal="center" vertical="center"/>
      <protection/>
    </xf>
    <xf numFmtId="3" fontId="5" fillId="33" borderId="29" xfId="50" applyNumberFormat="1" applyFont="1" applyFill="1" applyBorder="1" applyAlignment="1">
      <alignment horizontal="center" vertical="center"/>
      <protection/>
    </xf>
    <xf numFmtId="3" fontId="5" fillId="33" borderId="38" xfId="50" applyNumberFormat="1" applyFont="1" applyFill="1" applyBorder="1" applyAlignment="1">
      <alignment horizontal="center" vertical="center"/>
      <protection/>
    </xf>
    <xf numFmtId="0" fontId="3" fillId="0" borderId="29" xfId="50" applyFont="1" applyBorder="1" applyAlignment="1">
      <alignment horizontal="center" vertical="center"/>
      <protection/>
    </xf>
    <xf numFmtId="0" fontId="3" fillId="0" borderId="36" xfId="50" applyFont="1" applyBorder="1" applyAlignment="1">
      <alignment horizontal="center" vertical="center"/>
      <protection/>
    </xf>
    <xf numFmtId="3" fontId="5" fillId="0" borderId="39" xfId="50" applyNumberFormat="1" applyFont="1" applyFill="1" applyBorder="1" applyAlignment="1">
      <alignment horizontal="center" vertical="center" wrapText="1"/>
      <protection/>
    </xf>
    <xf numFmtId="3" fontId="5" fillId="0" borderId="16" xfId="50" applyNumberFormat="1" applyFont="1" applyFill="1" applyBorder="1" applyAlignment="1">
      <alignment horizontal="center" vertical="center" wrapText="1"/>
      <protection/>
    </xf>
    <xf numFmtId="3" fontId="5" fillId="0" borderId="40" xfId="50" applyNumberFormat="1" applyFont="1" applyFill="1" applyBorder="1" applyAlignment="1">
      <alignment horizontal="center" vertical="center" wrapText="1"/>
      <protection/>
    </xf>
    <xf numFmtId="3" fontId="5" fillId="0" borderId="41" xfId="50" applyNumberFormat="1" applyFont="1" applyFill="1" applyBorder="1" applyAlignment="1">
      <alignment horizontal="center" vertical="center" wrapText="1"/>
      <protection/>
    </xf>
    <xf numFmtId="3" fontId="5" fillId="0" borderId="23" xfId="50" applyNumberFormat="1" applyFont="1" applyFill="1" applyBorder="1" applyAlignment="1">
      <alignment horizontal="center" vertical="center" wrapText="1"/>
      <protection/>
    </xf>
    <xf numFmtId="3" fontId="5" fillId="0" borderId="42" xfId="50" applyNumberFormat="1" applyFont="1" applyFill="1" applyBorder="1" applyAlignment="1">
      <alignment horizontal="center" vertical="center" wrapText="1"/>
      <protection/>
    </xf>
    <xf numFmtId="3" fontId="4" fillId="0" borderId="43" xfId="50" applyNumberFormat="1" applyFont="1" applyBorder="1" applyAlignment="1">
      <alignment horizontal="center" vertical="center" textRotation="45"/>
      <protection/>
    </xf>
    <xf numFmtId="3" fontId="4" fillId="0" borderId="44" xfId="50" applyNumberFormat="1" applyFont="1" applyBorder="1" applyAlignment="1">
      <alignment horizontal="center" vertical="center" textRotation="45"/>
      <protection/>
    </xf>
    <xf numFmtId="3" fontId="4" fillId="33" borderId="29" xfId="50" applyNumberFormat="1" applyFont="1" applyFill="1" applyBorder="1" applyAlignment="1">
      <alignment horizontal="center" vertical="center" wrapText="1"/>
      <protection/>
    </xf>
    <xf numFmtId="3" fontId="4" fillId="33" borderId="36" xfId="50" applyNumberFormat="1" applyFont="1" applyFill="1" applyBorder="1" applyAlignment="1">
      <alignment horizontal="center" vertical="center" wrapText="1"/>
      <protection/>
    </xf>
    <xf numFmtId="3" fontId="4" fillId="33" borderId="39" xfId="50" applyNumberFormat="1" applyFont="1" applyFill="1" applyBorder="1" applyAlignment="1">
      <alignment horizontal="center" vertical="center" wrapText="1"/>
      <protection/>
    </xf>
    <xf numFmtId="3" fontId="4" fillId="33" borderId="16" xfId="50" applyNumberFormat="1" applyFont="1" applyFill="1" applyBorder="1" applyAlignment="1">
      <alignment horizontal="center" vertical="center" wrapText="1"/>
      <protection/>
    </xf>
    <xf numFmtId="3" fontId="4" fillId="33" borderId="40" xfId="50" applyNumberFormat="1" applyFont="1" applyFill="1" applyBorder="1" applyAlignment="1">
      <alignment horizontal="center" vertical="center" wrapText="1"/>
      <protection/>
    </xf>
    <xf numFmtId="3" fontId="4" fillId="33" borderId="45" xfId="50" applyNumberFormat="1" applyFont="1" applyFill="1" applyBorder="1" applyAlignment="1">
      <alignment horizontal="center" vertical="center" wrapText="1"/>
      <protection/>
    </xf>
    <xf numFmtId="3" fontId="4" fillId="33" borderId="46" xfId="50" applyNumberFormat="1" applyFont="1" applyFill="1" applyBorder="1" applyAlignment="1">
      <alignment horizontal="center" vertical="center" wrapText="1"/>
      <protection/>
    </xf>
    <xf numFmtId="3" fontId="4" fillId="33" borderId="47" xfId="50" applyNumberFormat="1" applyFont="1" applyFill="1" applyBorder="1" applyAlignment="1">
      <alignment horizontal="center" vertical="center" wrapText="1"/>
      <protection/>
    </xf>
    <xf numFmtId="3" fontId="5" fillId="0" borderId="0" xfId="50" applyNumberFormat="1" applyFont="1" applyBorder="1" applyAlignment="1">
      <alignment horizontal="center"/>
      <protection/>
    </xf>
    <xf numFmtId="3" fontId="6" fillId="0" borderId="30" xfId="50" applyNumberFormat="1" applyFont="1" applyBorder="1" applyAlignment="1">
      <alignment horizontal="left"/>
      <protection/>
    </xf>
    <xf numFmtId="3" fontId="6" fillId="0" borderId="19" xfId="50" applyNumberFormat="1" applyFont="1" applyBorder="1" applyAlignment="1">
      <alignment horizontal="left"/>
      <protection/>
    </xf>
    <xf numFmtId="0" fontId="2" fillId="0" borderId="19" xfId="50" applyBorder="1" applyAlignment="1">
      <alignment/>
      <protection/>
    </xf>
    <xf numFmtId="0" fontId="2" fillId="0" borderId="24" xfId="50" applyBorder="1" applyAlignment="1">
      <alignment/>
      <protection/>
    </xf>
    <xf numFmtId="3" fontId="4" fillId="0" borderId="0" xfId="50" applyNumberFormat="1" applyFont="1" applyBorder="1" applyAlignment="1">
      <alignment horizontal="left" vertical="center" wrapText="1"/>
      <protection/>
    </xf>
    <xf numFmtId="3" fontId="4" fillId="0" borderId="30" xfId="50" applyNumberFormat="1" applyFont="1" applyBorder="1" applyAlignment="1">
      <alignment horizontal="left" vertical="center" wrapText="1"/>
      <protection/>
    </xf>
    <xf numFmtId="3" fontId="4" fillId="0" borderId="19" xfId="50" applyNumberFormat="1" applyFont="1" applyBorder="1" applyAlignment="1">
      <alignment horizontal="left" vertical="center" wrapText="1"/>
      <protection/>
    </xf>
    <xf numFmtId="3" fontId="4" fillId="0" borderId="24" xfId="50" applyNumberFormat="1" applyFont="1" applyBorder="1" applyAlignment="1">
      <alignment horizontal="left" vertical="center" wrapText="1"/>
      <protection/>
    </xf>
    <xf numFmtId="3" fontId="4" fillId="33" borderId="48" xfId="50" applyNumberFormat="1" applyFont="1" applyFill="1" applyBorder="1" applyAlignment="1">
      <alignment horizontal="center" vertical="center" wrapText="1"/>
      <protection/>
    </xf>
    <xf numFmtId="3" fontId="4" fillId="33" borderId="13" xfId="50" applyNumberFormat="1" applyFont="1" applyFill="1" applyBorder="1" applyAlignment="1">
      <alignment horizontal="center" vertical="center" wrapText="1"/>
      <protection/>
    </xf>
    <xf numFmtId="3" fontId="4" fillId="0" borderId="48" xfId="50" applyNumberFormat="1" applyFont="1" applyFill="1" applyBorder="1" applyAlignment="1">
      <alignment vertical="center" wrapText="1"/>
      <protection/>
    </xf>
    <xf numFmtId="3" fontId="4" fillId="0" borderId="16" xfId="50" applyNumberFormat="1" applyFont="1" applyFill="1" applyBorder="1" applyAlignment="1">
      <alignment vertical="center" wrapText="1"/>
      <protection/>
    </xf>
    <xf numFmtId="3" fontId="4" fillId="0" borderId="13" xfId="50" applyNumberFormat="1" applyFont="1" applyFill="1" applyBorder="1" applyAlignment="1">
      <alignment vertical="center" wrapText="1"/>
      <protection/>
    </xf>
    <xf numFmtId="3" fontId="4" fillId="33" borderId="49" xfId="50" applyNumberFormat="1" applyFont="1" applyFill="1" applyBorder="1" applyAlignment="1">
      <alignment horizontal="center" vertical="center"/>
      <protection/>
    </xf>
    <xf numFmtId="3" fontId="5" fillId="0" borderId="50" xfId="50" applyNumberFormat="1" applyFont="1" applyBorder="1" applyAlignment="1">
      <alignment horizontal="center" vertical="center"/>
      <protection/>
    </xf>
    <xf numFmtId="3" fontId="4" fillId="0" borderId="31" xfId="50" applyNumberFormat="1" applyFont="1" applyBorder="1" applyAlignment="1">
      <alignment horizontal="left" vertical="center" wrapText="1"/>
      <protection/>
    </xf>
    <xf numFmtId="3" fontId="4" fillId="0" borderId="32" xfId="50" applyNumberFormat="1" applyFont="1" applyBorder="1" applyAlignment="1">
      <alignment horizontal="left" vertical="center" wrapText="1"/>
      <protection/>
    </xf>
    <xf numFmtId="3" fontId="4" fillId="0" borderId="20" xfId="50" applyNumberFormat="1" applyFont="1" applyBorder="1" applyAlignment="1">
      <alignment horizontal="left" vertical="center" wrapText="1"/>
      <protection/>
    </xf>
    <xf numFmtId="3" fontId="4" fillId="0" borderId="15" xfId="50" applyNumberFormat="1" applyFont="1" applyBorder="1" applyAlignment="1">
      <alignment horizontal="left" vertical="center" wrapText="1"/>
      <protection/>
    </xf>
    <xf numFmtId="3" fontId="4" fillId="0" borderId="17" xfId="50" applyNumberFormat="1" applyFont="1" applyBorder="1" applyAlignment="1">
      <alignment horizontal="left" vertical="center" wrapText="1"/>
      <protection/>
    </xf>
    <xf numFmtId="3" fontId="4" fillId="0" borderId="22" xfId="50" applyNumberFormat="1" applyFont="1" applyBorder="1" applyAlignment="1">
      <alignment horizontal="left" vertical="center" wrapText="1"/>
      <protection/>
    </xf>
    <xf numFmtId="3" fontId="4" fillId="0" borderId="23" xfId="50" applyNumberFormat="1" applyFont="1" applyBorder="1" applyAlignment="1">
      <alignment horizontal="left" vertical="center" wrapText="1"/>
      <protection/>
    </xf>
    <xf numFmtId="3" fontId="4" fillId="0" borderId="33" xfId="50" applyNumberFormat="1" applyFont="1" applyBorder="1" applyAlignment="1">
      <alignment horizontal="left" vertical="center" wrapText="1"/>
      <protection/>
    </xf>
    <xf numFmtId="3" fontId="54" fillId="0" borderId="29" xfId="50" applyNumberFormat="1" applyFont="1" applyFill="1" applyBorder="1" applyAlignment="1">
      <alignment horizontal="center" vertical="center"/>
      <protection/>
    </xf>
    <xf numFmtId="3" fontId="54" fillId="0" borderId="38" xfId="50" applyNumberFormat="1" applyFont="1" applyFill="1" applyBorder="1" applyAlignment="1">
      <alignment horizontal="center" vertical="center"/>
      <protection/>
    </xf>
    <xf numFmtId="3" fontId="55" fillId="33" borderId="29" xfId="50" applyNumberFormat="1" applyFont="1" applyFill="1" applyBorder="1" applyAlignment="1">
      <alignment horizontal="center" vertical="center"/>
      <protection/>
    </xf>
    <xf numFmtId="3" fontId="55" fillId="33" borderId="38" xfId="50" applyNumberFormat="1" applyFont="1" applyFill="1" applyBorder="1" applyAlignment="1">
      <alignment horizontal="center" vertical="center"/>
      <protection/>
    </xf>
    <xf numFmtId="0" fontId="52" fillId="0" borderId="29" xfId="50" applyFont="1" applyBorder="1" applyAlignment="1">
      <alignment horizontal="center" vertical="center"/>
      <protection/>
    </xf>
    <xf numFmtId="0" fontId="52" fillId="0" borderId="36" xfId="50" applyFont="1" applyBorder="1" applyAlignment="1">
      <alignment horizontal="center" vertical="center"/>
      <protection/>
    </xf>
    <xf numFmtId="3" fontId="55" fillId="0" borderId="39" xfId="50" applyNumberFormat="1" applyFont="1" applyFill="1" applyBorder="1" applyAlignment="1">
      <alignment horizontal="center" vertical="center" wrapText="1"/>
      <protection/>
    </xf>
    <xf numFmtId="3" fontId="55" fillId="0" borderId="16" xfId="50" applyNumberFormat="1" applyFont="1" applyFill="1" applyBorder="1" applyAlignment="1">
      <alignment horizontal="center" vertical="center" wrapText="1"/>
      <protection/>
    </xf>
    <xf numFmtId="3" fontId="55" fillId="0" borderId="40" xfId="50" applyNumberFormat="1" applyFont="1" applyFill="1" applyBorder="1" applyAlignment="1">
      <alignment horizontal="center" vertical="center" wrapText="1"/>
      <protection/>
    </xf>
    <xf numFmtId="3" fontId="55" fillId="0" borderId="41" xfId="50" applyNumberFormat="1" applyFont="1" applyFill="1" applyBorder="1" applyAlignment="1">
      <alignment horizontal="center" vertical="center" wrapText="1"/>
      <protection/>
    </xf>
    <xf numFmtId="3" fontId="55" fillId="0" borderId="23" xfId="50" applyNumberFormat="1" applyFont="1" applyFill="1" applyBorder="1" applyAlignment="1">
      <alignment horizontal="center" vertical="center" wrapText="1"/>
      <protection/>
    </xf>
    <xf numFmtId="3" fontId="55" fillId="0" borderId="42" xfId="50" applyNumberFormat="1" applyFont="1" applyFill="1" applyBorder="1" applyAlignment="1">
      <alignment horizontal="center" vertical="center" wrapText="1"/>
      <protection/>
    </xf>
    <xf numFmtId="3" fontId="5" fillId="33" borderId="35" xfId="50" applyNumberFormat="1" applyFont="1" applyFill="1" applyBorder="1" applyAlignment="1">
      <alignment horizontal="center" vertical="center"/>
      <protection/>
    </xf>
    <xf numFmtId="3" fontId="5" fillId="0" borderId="51" xfId="50" applyNumberFormat="1" applyFont="1" applyFill="1" applyBorder="1" applyAlignment="1">
      <alignment horizontal="center" vertical="center" wrapText="1"/>
      <protection/>
    </xf>
    <xf numFmtId="3" fontId="5" fillId="0" borderId="32" xfId="50" applyNumberFormat="1" applyFont="1" applyFill="1" applyBorder="1" applyAlignment="1">
      <alignment horizontal="center" vertical="center" wrapText="1"/>
      <protection/>
    </xf>
    <xf numFmtId="3" fontId="5" fillId="0" borderId="34" xfId="50" applyNumberFormat="1" applyFont="1" applyFill="1" applyBorder="1" applyAlignment="1">
      <alignment horizontal="center" vertical="center" wrapText="1"/>
      <protection/>
    </xf>
    <xf numFmtId="3" fontId="5" fillId="0" borderId="35" xfId="50" applyNumberFormat="1" applyFont="1" applyFill="1" applyBorder="1" applyAlignment="1">
      <alignment horizontal="center" vertical="center"/>
      <protection/>
    </xf>
    <xf numFmtId="0" fontId="3" fillId="0" borderId="0" xfId="50" applyFont="1" applyAlignment="1">
      <alignment horizontal="center"/>
      <protection/>
    </xf>
    <xf numFmtId="0" fontId="2" fillId="0" borderId="0" xfId="50" applyAlignment="1">
      <alignment horizontal="center"/>
      <protection/>
    </xf>
    <xf numFmtId="3" fontId="4" fillId="0" borderId="0" xfId="50" applyNumberFormat="1" applyFont="1" applyBorder="1" applyAlignment="1">
      <alignment horizontal="center" vertical="center" wrapText="1"/>
      <protection/>
    </xf>
    <xf numFmtId="3" fontId="4" fillId="0" borderId="0" xfId="50" applyNumberFormat="1" applyFont="1" applyBorder="1" applyAlignment="1">
      <alignment horizontal="center"/>
      <protection/>
    </xf>
    <xf numFmtId="0" fontId="3" fillId="0" borderId="52" xfId="50" applyFont="1" applyBorder="1" applyAlignment="1">
      <alignment horizontal="center"/>
      <protection/>
    </xf>
    <xf numFmtId="0" fontId="3" fillId="0" borderId="53" xfId="50" applyFont="1" applyBorder="1" applyAlignment="1">
      <alignment horizontal="center"/>
      <protection/>
    </xf>
    <xf numFmtId="0" fontId="3" fillId="0" borderId="54" xfId="50" applyFont="1" applyBorder="1" applyAlignment="1">
      <alignment horizontal="center"/>
      <protection/>
    </xf>
    <xf numFmtId="0" fontId="3" fillId="34" borderId="25" xfId="50" applyFont="1" applyFill="1" applyBorder="1" applyAlignment="1">
      <alignment horizontal="center"/>
      <protection/>
    </xf>
    <xf numFmtId="0" fontId="3" fillId="34" borderId="11" xfId="50" applyFont="1" applyFill="1" applyBorder="1" applyAlignment="1">
      <alignment horizontal="center"/>
      <protection/>
    </xf>
    <xf numFmtId="0" fontId="2" fillId="0" borderId="11" xfId="50" applyBorder="1" applyAlignment="1">
      <alignment/>
      <protection/>
    </xf>
    <xf numFmtId="0" fontId="2" fillId="0" borderId="26" xfId="50" applyBorder="1" applyAlignment="1">
      <alignment/>
      <protection/>
    </xf>
    <xf numFmtId="0" fontId="3" fillId="0" borderId="55" xfId="50" applyFont="1" applyBorder="1" applyAlignment="1">
      <alignment horizontal="center"/>
      <protection/>
    </xf>
    <xf numFmtId="0" fontId="3" fillId="0" borderId="27" xfId="50" applyFont="1" applyBorder="1" applyAlignment="1">
      <alignment horizontal="center"/>
      <protection/>
    </xf>
    <xf numFmtId="0" fontId="3" fillId="0" borderId="23" xfId="50" applyFont="1" applyBorder="1" applyAlignment="1">
      <alignment horizontal="center"/>
      <protection/>
    </xf>
    <xf numFmtId="0" fontId="3" fillId="0" borderId="31" xfId="50" applyFont="1" applyBorder="1" applyAlignment="1">
      <alignment horizontal="center"/>
      <protection/>
    </xf>
    <xf numFmtId="0" fontId="3" fillId="0" borderId="32" xfId="50" applyFont="1" applyBorder="1" applyAlignment="1">
      <alignment horizontal="center"/>
      <protection/>
    </xf>
    <xf numFmtId="0" fontId="3" fillId="0" borderId="20" xfId="50" applyFont="1" applyBorder="1" applyAlignment="1">
      <alignment horizontal="center"/>
      <protection/>
    </xf>
    <xf numFmtId="0" fontId="3" fillId="0" borderId="22" xfId="50" applyFont="1" applyBorder="1" applyAlignment="1">
      <alignment horizontal="center"/>
      <protection/>
    </xf>
    <xf numFmtId="0" fontId="3" fillId="0" borderId="33" xfId="50" applyFont="1" applyBorder="1" applyAlignment="1">
      <alignment horizontal="center"/>
      <protection/>
    </xf>
    <xf numFmtId="0" fontId="2" fillId="0" borderId="30" xfId="50" applyBorder="1" applyAlignment="1">
      <alignment horizontal="center"/>
      <protection/>
    </xf>
    <xf numFmtId="0" fontId="2" fillId="0" borderId="19" xfId="50" applyBorder="1" applyAlignment="1">
      <alignment horizontal="center"/>
      <protection/>
    </xf>
    <xf numFmtId="0" fontId="3" fillId="36" borderId="46" xfId="50" applyFont="1" applyFill="1" applyBorder="1" applyAlignment="1">
      <alignment horizontal="center"/>
      <protection/>
    </xf>
    <xf numFmtId="0" fontId="3" fillId="36" borderId="31" xfId="50" applyFont="1" applyFill="1" applyBorder="1" applyAlignment="1">
      <alignment horizontal="center"/>
      <protection/>
    </xf>
    <xf numFmtId="0" fontId="3" fillId="36" borderId="32" xfId="50" applyFont="1" applyFill="1" applyBorder="1" applyAlignment="1">
      <alignment horizontal="center"/>
      <protection/>
    </xf>
    <xf numFmtId="0" fontId="3" fillId="36" borderId="20" xfId="50" applyFont="1" applyFill="1" applyBorder="1" applyAlignment="1">
      <alignment horizontal="center"/>
      <protection/>
    </xf>
    <xf numFmtId="0" fontId="3" fillId="36" borderId="0" xfId="50" applyFont="1" applyFill="1" applyAlignment="1">
      <alignment horizont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Moeda 2 2" xfId="48"/>
    <cellStyle name="Neutra" xfId="49"/>
    <cellStyle name="Normal 2" xfId="50"/>
    <cellStyle name="Nota" xfId="51"/>
    <cellStyle name="Percent" xfId="52"/>
    <cellStyle name="Saída" xfId="53"/>
    <cellStyle name="Comma [0]" xfId="54"/>
    <cellStyle name="Separador de milhares 2" xfId="55"/>
    <cellStyle name="Separador de milhares 2 2"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nifer\Leis%20Or&#231;ament&#225;rias\PPA\PPA%202018-2021\PPA%201008\Anexos%20da%20Lei%20do%20PPA%20Reuni&#227;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enifer\Leis%20Or&#231;ament&#225;rias\PPA\PPA%202018-2021\PPA%201008\Anexos%20da%20Lei%20do%20PPA-53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nise\AppData\Local\Microsoft\Windows\Temporary%20Internet%20Files\Content.Outlook\U43WM0E1\PPA%201008\Anexos%20da%20Lei%20do%20PPA%20Reuni&#227;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tos e Atividades"/>
      <sheetName val="Programas"/>
      <sheetName val="Receitas"/>
    </sheetNames>
    <sheetDataSet>
      <sheetData sheetId="0">
        <row r="4">
          <cell r="A4">
            <v>2001</v>
          </cell>
          <cell r="B4" t="str">
            <v>MANUTENÇÃO DAS ATIVIDADES LEGISLATIVAS </v>
          </cell>
          <cell r="C4">
            <v>900000</v>
          </cell>
        </row>
        <row r="8">
          <cell r="A8">
            <v>2002</v>
          </cell>
          <cell r="B8" t="str">
            <v>MANUTENÇÃO DAS ATIVIDADES DO GABINETE</v>
          </cell>
        </row>
        <row r="9">
          <cell r="B9" t="str">
            <v>CORPO DE BOMBEIROS E DEFESA CIVIL </v>
          </cell>
        </row>
        <row r="15">
          <cell r="A15">
            <v>2007</v>
          </cell>
          <cell r="B15" t="str">
            <v>MANUTENÇÃO DAS ATIVIDADES DA SECRETARIA DA ADMINISTRAÇÃO </v>
          </cell>
        </row>
        <row r="17">
          <cell r="B17" t="str">
            <v>CONSTRUÇÃO REDE FIBRA ÓPTICA</v>
          </cell>
        </row>
        <row r="18">
          <cell r="A18">
            <v>3003</v>
          </cell>
          <cell r="B18" t="str">
            <v>REALIZAÇÃO DE CONCURSOS PÚBLICOS</v>
          </cell>
        </row>
        <row r="19">
          <cell r="B19" t="str">
            <v>IMPLANTAÇÃO DE PPCIs</v>
          </cell>
        </row>
        <row r="20">
          <cell r="B20" t="str">
            <v>CONSTRUÇÃO E REFORMA DOS ESPAÇOS ADMINISTRATIVOS</v>
          </cell>
        </row>
        <row r="24">
          <cell r="A24">
            <v>2011</v>
          </cell>
          <cell r="B24" t="str">
            <v>MANUTENÇÃO DAS ATIVIDADES DA SECRETARIA DE DESENVOLVIMENTO</v>
          </cell>
        </row>
        <row r="25">
          <cell r="A25">
            <v>2013</v>
          </cell>
          <cell r="B25" t="str">
            <v> APOIO AO DESENVOLVIMENTO RURAL </v>
          </cell>
        </row>
        <row r="26">
          <cell r="A26">
            <v>2014</v>
          </cell>
          <cell r="B26" t="str">
            <v>INCENTIVO A INDÚSTRIA</v>
          </cell>
        </row>
        <row r="28">
          <cell r="A28">
            <v>2019</v>
          </cell>
          <cell r="B28" t="str">
            <v>CALENDÁRIO DE EVENTOS </v>
          </cell>
        </row>
        <row r="32">
          <cell r="A32">
            <v>2019</v>
          </cell>
          <cell r="B32" t="str">
            <v>MANUTENÇÃO DAS ATIVIDADES DA SECRETARIA EDUCAÇÃO </v>
          </cell>
        </row>
        <row r="33">
          <cell r="A33">
            <v>2025</v>
          </cell>
          <cell r="B33" t="str">
            <v>ATENDIMENTO ESPECIALIZADO NAI</v>
          </cell>
        </row>
        <row r="34">
          <cell r="B34" t="str">
            <v>CONVÊNIO COM ENTIDADES DE ATENDIMENTOS ESPECIALIZADOS </v>
          </cell>
        </row>
        <row r="35">
          <cell r="A35">
            <v>2010</v>
          </cell>
        </row>
        <row r="37">
          <cell r="A37">
            <v>2016</v>
          </cell>
          <cell r="B37" t="str">
            <v>EDUCAÇÃO INFANTIL-SALÁRIO EDUCAÇÃO</v>
          </cell>
        </row>
        <row r="39">
          <cell r="A39">
            <v>2022</v>
          </cell>
          <cell r="B39" t="str">
            <v>ENSINO FUNDAMENTAL-MDE</v>
          </cell>
        </row>
        <row r="40">
          <cell r="A40">
            <v>2023</v>
          </cell>
          <cell r="B40" t="str">
            <v>ENSINO FUNDAMENTAL-FUNDEB</v>
          </cell>
        </row>
        <row r="41">
          <cell r="A41">
            <v>2024</v>
          </cell>
          <cell r="B41" t="str">
            <v>ENSINO FUNDAMENTAL-SALÁRIO EDUCAÇÃO</v>
          </cell>
        </row>
        <row r="42">
          <cell r="B42" t="str">
            <v>SERVIÇOS DE TRANSPORTE ESCOLAR </v>
          </cell>
        </row>
        <row r="43">
          <cell r="A43">
            <v>2029</v>
          </cell>
          <cell r="B43" t="str">
            <v>ALIMENTAÇÃO ESCOLAR ENSINO FUNDAMENTAL</v>
          </cell>
        </row>
        <row r="44">
          <cell r="B44" t="str">
            <v>MANUTENÇÃO DO DEPARTAMENTO DE CULTURA</v>
          </cell>
        </row>
        <row r="45">
          <cell r="A45">
            <v>2032</v>
          </cell>
          <cell r="B45" t="str">
            <v> EVENTOS CULTURAIS</v>
          </cell>
        </row>
        <row r="46">
          <cell r="A46">
            <v>2033</v>
          </cell>
          <cell r="B46" t="str">
            <v>MANUTENÇÃO DO DEPARTAMENTO DE DESPORTO</v>
          </cell>
        </row>
        <row r="48">
          <cell r="A48">
            <v>2034</v>
          </cell>
          <cell r="B48" t="str">
            <v>ALIMENTAÇÃO ESCOLAR EDUCAÇÃO INFANTIL</v>
          </cell>
        </row>
        <row r="49">
          <cell r="A49">
            <v>2040</v>
          </cell>
          <cell r="B49" t="str">
            <v>PROGRAMA LAZER UNINDO GERAÇÕES + PROJETOS ESPECIAIS</v>
          </cell>
        </row>
        <row r="53">
          <cell r="A53">
            <v>2041</v>
          </cell>
          <cell r="B53" t="str">
            <v>MANUTENÇÃO DAS ATIVIDADES DA SECRETARIA DE OBRAS </v>
          </cell>
        </row>
        <row r="54">
          <cell r="A54">
            <v>2042</v>
          </cell>
          <cell r="B54" t="str">
            <v>PAVIMENTAÇÃO DE RUAS</v>
          </cell>
        </row>
        <row r="55">
          <cell r="A55">
            <v>2044</v>
          </cell>
          <cell r="B55" t="str">
            <v>MELHORIAS E MANUTENÇÃO DA ILUMINAÇÃO PÚBLICA </v>
          </cell>
        </row>
        <row r="56">
          <cell r="A56">
            <v>2045</v>
          </cell>
          <cell r="B56" t="str">
            <v>CONSERVAÇÃO E ABERTURA DE VIAS URBANAS E RURAIS </v>
          </cell>
        </row>
        <row r="57">
          <cell r="A57">
            <v>2046</v>
          </cell>
        </row>
        <row r="58">
          <cell r="A58">
            <v>2047</v>
          </cell>
        </row>
        <row r="59">
          <cell r="A59">
            <v>3012</v>
          </cell>
          <cell r="B59" t="str">
            <v>DRENAGEM URBANA </v>
          </cell>
        </row>
        <row r="63">
          <cell r="A63">
            <v>2048</v>
          </cell>
        </row>
        <row r="64">
          <cell r="A64">
            <v>2049</v>
          </cell>
        </row>
        <row r="65">
          <cell r="A65">
            <v>2050</v>
          </cell>
        </row>
        <row r="66">
          <cell r="A66">
            <v>2051</v>
          </cell>
          <cell r="B66" t="str">
            <v>GERENCIAMENTO DE RESÍDUOS </v>
          </cell>
        </row>
        <row r="67">
          <cell r="A67">
            <v>2053</v>
          </cell>
          <cell r="B67" t="str">
            <v>MANUTENÇÃO DO CEAMI </v>
          </cell>
        </row>
        <row r="68">
          <cell r="A68">
            <v>2054</v>
          </cell>
        </row>
        <row r="73">
          <cell r="A73">
            <v>2057</v>
          </cell>
          <cell r="B73" t="str">
            <v>MANUTENÇÃO DAS ATIVIDADES DA SECRETARIA DA FAZENDA </v>
          </cell>
        </row>
        <row r="75">
          <cell r="A75">
            <v>2059</v>
          </cell>
          <cell r="B75" t="str">
            <v>PROGRAMA DE FISCALIZAÇÃO E AUMENTO DE ARRECADAÇÃO</v>
          </cell>
        </row>
        <row r="76">
          <cell r="A76">
            <v>2060</v>
          </cell>
          <cell r="B76" t="str">
            <v>AMORTZAÇÃO DO PASSIVO ATUARIAL - RPPS</v>
          </cell>
        </row>
        <row r="80">
          <cell r="A80">
            <v>2061</v>
          </cell>
          <cell r="B80" t="str">
            <v>MANUTENÇÃO DAS ATIVIDADES DA SECRETARIA DA SAÚDE </v>
          </cell>
        </row>
        <row r="81">
          <cell r="A81">
            <v>2063</v>
          </cell>
        </row>
        <row r="82">
          <cell r="A82">
            <v>2065</v>
          </cell>
          <cell r="B82" t="str">
            <v>CONTRATAÇÃO DE SERVIÇOS ESPECIALIZADOS EM SAÚDE </v>
          </cell>
        </row>
        <row r="83">
          <cell r="A83">
            <v>2066</v>
          </cell>
          <cell r="B83" t="str">
            <v>CONSTRUÇÃO, AMPLIAÇÃO E/OU REFORMA DE UNIDADES DE SAÚDE </v>
          </cell>
        </row>
        <row r="84">
          <cell r="A84">
            <v>2067</v>
          </cell>
          <cell r="B84" t="str">
            <v>CONVÊNIOS COM HOSPITAIS </v>
          </cell>
        </row>
        <row r="85">
          <cell r="A85">
            <v>2071</v>
          </cell>
          <cell r="B85" t="str">
            <v>DISTRIBUIÇÃO GRATUITA MEDICAMENTOS E INSUMOS</v>
          </cell>
        </row>
        <row r="86">
          <cell r="A86">
            <v>2073</v>
          </cell>
          <cell r="B86" t="str">
            <v>FUNDO DA CRIANÇA E DO ADOLESCENTE</v>
          </cell>
        </row>
        <row r="87">
          <cell r="A87">
            <v>2077</v>
          </cell>
          <cell r="B87" t="str">
            <v>ATENÇÃO A FAMÍLIA</v>
          </cell>
        </row>
        <row r="88">
          <cell r="A88">
            <v>2078</v>
          </cell>
          <cell r="B88" t="str">
            <v>CONSELHO TUTELAR</v>
          </cell>
        </row>
        <row r="89">
          <cell r="A89">
            <v>2079</v>
          </cell>
        </row>
        <row r="90">
          <cell r="A90">
            <v>2080</v>
          </cell>
          <cell r="B90" t="str">
            <v>CONVÊNIO DE APOIO A PESSOA PORTADORA DE NECESSIDADES ESPECIAIS </v>
          </cell>
        </row>
        <row r="91">
          <cell r="A91">
            <v>2081</v>
          </cell>
          <cell r="B91" t="str">
            <v>CENTRO DE REFERÊNCIA DA MULHER</v>
          </cell>
        </row>
        <row r="92">
          <cell r="C92">
            <v>15000</v>
          </cell>
          <cell r="D92">
            <v>15000</v>
          </cell>
          <cell r="E92">
            <v>15000</v>
          </cell>
          <cell r="F92">
            <v>15000</v>
          </cell>
        </row>
        <row r="96">
          <cell r="B96" t="str">
            <v>RESERVA CONTINGÊNCIA</v>
          </cell>
        </row>
        <row r="102">
          <cell r="B102" t="str">
            <v>RESERVA DE CONTINGENCIA RPPS</v>
          </cell>
        </row>
        <row r="108">
          <cell r="A108">
            <v>2084</v>
          </cell>
        </row>
        <row r="109">
          <cell r="A109">
            <v>2085</v>
          </cell>
        </row>
        <row r="110">
          <cell r="A110">
            <v>2087</v>
          </cell>
        </row>
      </sheetData>
      <sheetData sheetId="1">
        <row r="6">
          <cell r="B6" t="str">
            <v>Ivoti Segura</v>
          </cell>
        </row>
        <row r="9">
          <cell r="B9" t="str">
            <v>Gestão Pública Eficiente</v>
          </cell>
        </row>
        <row r="18">
          <cell r="B18" t="str">
            <v>Mobilidade Urbana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2"/>
      <sheetName val="Anexo I - Programas"/>
      <sheetName val="Anexo II - Resumo dos Programas"/>
      <sheetName val="Anexo III - Progr-Ação-Fun-Subf"/>
      <sheetName val="Plan1"/>
      <sheetName val="MeioAMB"/>
      <sheetName val="Adminis"/>
      <sheetName val="Desenv"/>
      <sheetName val="Educ"/>
      <sheetName val="Obras"/>
      <sheetName val="Fazenda"/>
      <sheetName val="Saúde"/>
    </sheetNames>
    <sheetDataSet>
      <sheetData sheetId="2">
        <row r="5">
          <cell r="B5" t="str">
            <v>Ação Legislativa</v>
          </cell>
        </row>
        <row r="6">
          <cell r="B6" t="str">
            <v>Ivoti Segura</v>
          </cell>
        </row>
        <row r="7">
          <cell r="B7" t="str">
            <v>Supervisão e Coordenação Administrativa</v>
          </cell>
        </row>
        <row r="8">
          <cell r="B8" t="str">
            <v>Gestão Pública Eficiente</v>
          </cell>
        </row>
        <row r="9">
          <cell r="B9" t="str">
            <v>Valorização da Produção Rural</v>
          </cell>
        </row>
        <row r="10">
          <cell r="B10" t="str">
            <v>Promoção do Crescimento</v>
          </cell>
        </row>
        <row r="11">
          <cell r="B11" t="str">
            <v>Desenvolvimento do Turismo</v>
          </cell>
        </row>
        <row r="12">
          <cell r="B12" t="str">
            <v>Desenvolvimento Educacional</v>
          </cell>
        </row>
        <row r="13">
          <cell r="B13" t="str">
            <v>Proteção Social Especial</v>
          </cell>
        </row>
        <row r="14">
          <cell r="B14" t="str">
            <v>Assistência ao Educando</v>
          </cell>
        </row>
        <row r="15">
          <cell r="B15" t="str">
            <v>Desenvolvimento da Cultura</v>
          </cell>
        </row>
        <row r="16">
          <cell r="B16" t="str">
            <v>Promoção do Desporto e Lazer</v>
          </cell>
        </row>
        <row r="17">
          <cell r="B17" t="str">
            <v>Mobilidade Urbana</v>
          </cell>
        </row>
        <row r="18">
          <cell r="B18" t="str">
            <v>Melhoria das Vias Urbanas</v>
          </cell>
        </row>
        <row r="19">
          <cell r="B19" t="str">
            <v>Gestão Ambiental</v>
          </cell>
        </row>
        <row r="20">
          <cell r="B20" t="str">
            <v>Saúde com Qualidade</v>
          </cell>
        </row>
        <row r="21">
          <cell r="B21" t="str">
            <v>Proteção Social Básica</v>
          </cell>
        </row>
        <row r="22">
          <cell r="B22" t="str">
            <v>Gestão dos Serviços de Água</v>
          </cell>
        </row>
        <row r="23">
          <cell r="B23" t="str">
            <v>Manutenção dos Serviços de Água</v>
          </cell>
        </row>
        <row r="24">
          <cell r="B24" t="str">
            <v>RPPS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tos e Atividades"/>
      <sheetName val="Programas"/>
      <sheetName val="Receitas"/>
    </sheetNames>
    <sheetDataSet>
      <sheetData sheetId="2">
        <row r="3">
          <cell r="D3">
            <v>0.0714938796207853</v>
          </cell>
          <cell r="E3">
            <v>0.06652410805871636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6"/>
  <sheetViews>
    <sheetView zoomScalePageLayoutView="0" workbookViewId="0" topLeftCell="A436">
      <selection activeCell="F451" sqref="F451"/>
    </sheetView>
  </sheetViews>
  <sheetFormatPr defaultColWidth="9.140625" defaultRowHeight="15"/>
  <cols>
    <col min="1" max="4" width="9.140625" style="1" customWidth="1"/>
    <col min="5" max="5" width="19.57421875" style="1" customWidth="1"/>
    <col min="6" max="6" width="15.421875" style="1" customWidth="1"/>
    <col min="7" max="7" width="15.57421875" style="1" customWidth="1"/>
    <col min="8" max="8" width="16.00390625" style="1" customWidth="1"/>
    <col min="9" max="9" width="15.421875" style="1" customWidth="1"/>
    <col min="10" max="10" width="23.140625" style="1" customWidth="1"/>
    <col min="11" max="16384" width="9.140625" style="1" customWidth="1"/>
  </cols>
  <sheetData>
    <row r="1" spans="1:10" ht="12.75">
      <c r="A1" s="155" t="s">
        <v>224</v>
      </c>
      <c r="B1" s="156"/>
      <c r="C1" s="156"/>
      <c r="D1" s="156"/>
      <c r="E1" s="156"/>
      <c r="F1" s="156"/>
      <c r="G1" s="156"/>
      <c r="H1" s="156"/>
      <c r="I1" s="156"/>
      <c r="J1" s="156"/>
    </row>
    <row r="2" spans="1:10" ht="12.75">
      <c r="A2" s="157" t="s">
        <v>269</v>
      </c>
      <c r="B2" s="157"/>
      <c r="C2" s="157"/>
      <c r="D2" s="157"/>
      <c r="E2" s="157"/>
      <c r="F2" s="157"/>
      <c r="G2" s="157"/>
      <c r="H2" s="157"/>
      <c r="I2" s="157"/>
      <c r="J2" s="157"/>
    </row>
    <row r="3" spans="1:10" ht="13.5" thickBot="1">
      <c r="A3" s="158" t="s">
        <v>0</v>
      </c>
      <c r="B3" s="158"/>
      <c r="C3" s="158"/>
      <c r="D3" s="158"/>
      <c r="E3" s="158"/>
      <c r="F3" s="158"/>
      <c r="G3" s="158"/>
      <c r="H3" s="158"/>
      <c r="I3" s="158"/>
      <c r="J3" s="158"/>
    </row>
    <row r="4" spans="1:10" ht="13.5" thickBot="1">
      <c r="A4" s="119" t="s">
        <v>1</v>
      </c>
      <c r="B4" s="119"/>
      <c r="C4" s="120" t="s">
        <v>2</v>
      </c>
      <c r="D4" s="121"/>
      <c r="E4" s="121"/>
      <c r="F4" s="121"/>
      <c r="G4" s="121"/>
      <c r="H4" s="121"/>
      <c r="I4" s="121"/>
      <c r="J4" s="122"/>
    </row>
    <row r="5" spans="1:10" ht="12.75">
      <c r="A5" s="119" t="s">
        <v>3</v>
      </c>
      <c r="B5" s="119"/>
      <c r="C5" s="130" t="s">
        <v>4</v>
      </c>
      <c r="D5" s="131"/>
      <c r="E5" s="131"/>
      <c r="F5" s="131"/>
      <c r="G5" s="131"/>
      <c r="H5" s="131"/>
      <c r="I5" s="131"/>
      <c r="J5" s="132"/>
    </row>
    <row r="6" spans="1:10" ht="12.75">
      <c r="A6" s="2"/>
      <c r="B6" s="2"/>
      <c r="C6" s="133"/>
      <c r="D6" s="119"/>
      <c r="E6" s="119"/>
      <c r="F6" s="119"/>
      <c r="G6" s="119"/>
      <c r="H6" s="119"/>
      <c r="I6" s="119"/>
      <c r="J6" s="134"/>
    </row>
    <row r="7" spans="1:10" ht="12.75">
      <c r="A7" s="2"/>
      <c r="B7" s="2"/>
      <c r="C7" s="133"/>
      <c r="D7" s="119"/>
      <c r="E7" s="119"/>
      <c r="F7" s="119"/>
      <c r="G7" s="119"/>
      <c r="H7" s="119"/>
      <c r="I7" s="119"/>
      <c r="J7" s="134"/>
    </row>
    <row r="8" spans="1:10" ht="12.75">
      <c r="A8" s="2"/>
      <c r="B8" s="2"/>
      <c r="C8" s="133"/>
      <c r="D8" s="119"/>
      <c r="E8" s="119"/>
      <c r="F8" s="119"/>
      <c r="G8" s="119"/>
      <c r="H8" s="119"/>
      <c r="I8" s="119"/>
      <c r="J8" s="134"/>
    </row>
    <row r="9" spans="1:10" ht="13.5" thickBot="1">
      <c r="A9" s="2"/>
      <c r="B9" s="2"/>
      <c r="C9" s="135"/>
      <c r="D9" s="136"/>
      <c r="E9" s="136"/>
      <c r="F9" s="136"/>
      <c r="G9" s="136"/>
      <c r="H9" s="136"/>
      <c r="I9" s="136"/>
      <c r="J9" s="137"/>
    </row>
    <row r="10" spans="1:10" ht="12.75">
      <c r="A10" s="123" t="s">
        <v>5</v>
      </c>
      <c r="B10" s="124"/>
      <c r="C10" s="124"/>
      <c r="D10" s="124"/>
      <c r="E10" s="3"/>
      <c r="F10" s="4">
        <v>2022</v>
      </c>
      <c r="G10" s="4">
        <v>2023</v>
      </c>
      <c r="H10" s="4">
        <v>2024</v>
      </c>
      <c r="I10" s="4">
        <v>2025</v>
      </c>
      <c r="J10" s="5" t="s">
        <v>6</v>
      </c>
    </row>
    <row r="11" spans="1:10" ht="12.75">
      <c r="A11" s="125" t="s">
        <v>7</v>
      </c>
      <c r="B11" s="126"/>
      <c r="C11" s="127"/>
      <c r="D11" s="6"/>
      <c r="E11" s="7"/>
      <c r="F11" s="8">
        <f>F15</f>
        <v>900000</v>
      </c>
      <c r="G11" s="8">
        <f>G15</f>
        <v>950000</v>
      </c>
      <c r="H11" s="8">
        <f>H15</f>
        <v>1000000</v>
      </c>
      <c r="I11" s="8">
        <f>I15</f>
        <v>1050000</v>
      </c>
      <c r="J11" s="9">
        <f>SUM(F11:I11)</f>
        <v>3900000</v>
      </c>
    </row>
    <row r="12" spans="1:10" ht="12.75">
      <c r="A12" s="10"/>
      <c r="B12" s="11"/>
      <c r="C12" s="114"/>
      <c r="D12" s="114"/>
      <c r="E12" s="114"/>
      <c r="F12" s="12"/>
      <c r="G12" s="12"/>
      <c r="H12" s="12"/>
      <c r="I12" s="12"/>
      <c r="J12" s="13"/>
    </row>
    <row r="13" spans="1:10" ht="12.75" customHeight="1">
      <c r="A13" s="104" t="s">
        <v>8</v>
      </c>
      <c r="B13" s="106" t="s">
        <v>9</v>
      </c>
      <c r="C13" s="108" t="s">
        <v>10</v>
      </c>
      <c r="D13" s="109"/>
      <c r="E13" s="110"/>
      <c r="F13" s="96">
        <f>F10</f>
        <v>2022</v>
      </c>
      <c r="G13" s="96">
        <v>2019</v>
      </c>
      <c r="H13" s="96">
        <v>2020</v>
      </c>
      <c r="I13" s="96">
        <v>2021</v>
      </c>
      <c r="J13" s="128" t="s">
        <v>11</v>
      </c>
    </row>
    <row r="14" spans="1:10" ht="12.75">
      <c r="A14" s="105"/>
      <c r="B14" s="107"/>
      <c r="C14" s="111"/>
      <c r="D14" s="112"/>
      <c r="E14" s="113"/>
      <c r="F14" s="97"/>
      <c r="G14" s="97"/>
      <c r="H14" s="97"/>
      <c r="I14" s="97"/>
      <c r="J14" s="129"/>
    </row>
    <row r="15" spans="1:10" ht="12.75" customHeight="1">
      <c r="A15" s="14" t="s">
        <v>12</v>
      </c>
      <c r="B15" s="96">
        <f>'[1]Projetos e Atividades'!$A$4</f>
        <v>2001</v>
      </c>
      <c r="C15" s="98" t="str">
        <f>'[1]Projetos e Atividades'!$B$4</f>
        <v>MANUTENÇÃO DAS ATIVIDADES LEGISLATIVAS </v>
      </c>
      <c r="D15" s="99"/>
      <c r="E15" s="100"/>
      <c r="F15" s="92">
        <f>'[1]Projetos e Atividades'!$C$4</f>
        <v>900000</v>
      </c>
      <c r="G15" s="92">
        <f>'Anexo IV -Projetos e Ativid '!D6</f>
        <v>950000</v>
      </c>
      <c r="H15" s="92">
        <f>'Anexo IV -Projetos e Ativid '!E6</f>
        <v>1000000</v>
      </c>
      <c r="I15" s="92">
        <f>'Anexo IV -Projetos e Ativid '!F6</f>
        <v>1050000</v>
      </c>
      <c r="J15" s="94">
        <f>SUM(F15:I15)</f>
        <v>3900000</v>
      </c>
    </row>
    <row r="16" spans="1:10" ht="13.5" thickBot="1">
      <c r="A16" s="15"/>
      <c r="B16" s="97"/>
      <c r="C16" s="101"/>
      <c r="D16" s="102"/>
      <c r="E16" s="103"/>
      <c r="F16" s="93"/>
      <c r="G16" s="93"/>
      <c r="H16" s="93"/>
      <c r="I16" s="93"/>
      <c r="J16" s="95"/>
    </row>
    <row r="17" ht="13.5" thickBot="1"/>
    <row r="18" spans="1:10" ht="13.5" thickBot="1">
      <c r="A18" s="119" t="s">
        <v>1</v>
      </c>
      <c r="B18" s="119"/>
      <c r="C18" s="120" t="str">
        <f>'[1]Programas'!$B$6</f>
        <v>Ivoti Segura</v>
      </c>
      <c r="D18" s="121"/>
      <c r="E18" s="121"/>
      <c r="F18" s="121"/>
      <c r="G18" s="121"/>
      <c r="H18" s="121"/>
      <c r="I18" s="121"/>
      <c r="J18" s="122"/>
    </row>
    <row r="19" spans="1:10" ht="12.75" customHeight="1">
      <c r="A19" s="119" t="s">
        <v>3</v>
      </c>
      <c r="B19" s="119"/>
      <c r="C19" s="130" t="s">
        <v>13</v>
      </c>
      <c r="D19" s="131"/>
      <c r="E19" s="131"/>
      <c r="F19" s="131"/>
      <c r="G19" s="131"/>
      <c r="H19" s="131"/>
      <c r="I19" s="131"/>
      <c r="J19" s="132"/>
    </row>
    <row r="20" spans="1:10" ht="12.75">
      <c r="A20" s="2"/>
      <c r="B20" s="2"/>
      <c r="C20" s="133"/>
      <c r="D20" s="119"/>
      <c r="E20" s="119"/>
      <c r="F20" s="119"/>
      <c r="G20" s="119"/>
      <c r="H20" s="119"/>
      <c r="I20" s="119"/>
      <c r="J20" s="134"/>
    </row>
    <row r="21" spans="1:10" ht="12.75">
      <c r="A21" s="2"/>
      <c r="B21" s="2"/>
      <c r="C21" s="133"/>
      <c r="D21" s="119"/>
      <c r="E21" s="119"/>
      <c r="F21" s="119"/>
      <c r="G21" s="119"/>
      <c r="H21" s="119"/>
      <c r="I21" s="119"/>
      <c r="J21" s="134"/>
    </row>
    <row r="22" spans="1:10" ht="12.75">
      <c r="A22" s="2"/>
      <c r="B22" s="2"/>
      <c r="C22" s="133"/>
      <c r="D22" s="119"/>
      <c r="E22" s="119"/>
      <c r="F22" s="119"/>
      <c r="G22" s="119"/>
      <c r="H22" s="119"/>
      <c r="I22" s="119"/>
      <c r="J22" s="134"/>
    </row>
    <row r="23" spans="1:10" ht="13.5" thickBot="1">
      <c r="A23" s="2"/>
      <c r="B23" s="2"/>
      <c r="C23" s="135"/>
      <c r="D23" s="136"/>
      <c r="E23" s="136"/>
      <c r="F23" s="136"/>
      <c r="G23" s="136"/>
      <c r="H23" s="136"/>
      <c r="I23" s="136"/>
      <c r="J23" s="137"/>
    </row>
    <row r="24" spans="1:10" ht="12.75">
      <c r="A24" s="123" t="s">
        <v>5</v>
      </c>
      <c r="B24" s="124"/>
      <c r="C24" s="124"/>
      <c r="D24" s="124"/>
      <c r="E24" s="3"/>
      <c r="F24" s="4">
        <v>2022</v>
      </c>
      <c r="G24" s="4">
        <v>2023</v>
      </c>
      <c r="H24" s="4">
        <v>2024</v>
      </c>
      <c r="I24" s="4">
        <v>2025</v>
      </c>
      <c r="J24" s="5" t="s">
        <v>6</v>
      </c>
    </row>
    <row r="25" spans="1:10" ht="12.75">
      <c r="A25" s="125" t="s">
        <v>7</v>
      </c>
      <c r="B25" s="126"/>
      <c r="C25" s="127"/>
      <c r="D25" s="6"/>
      <c r="E25" s="7"/>
      <c r="F25" s="8">
        <f>F29+F31+F33</f>
        <v>420000</v>
      </c>
      <c r="G25" s="8">
        <f>G29+G31+G33</f>
        <v>440000</v>
      </c>
      <c r="H25" s="8">
        <f>H29+H31+H33</f>
        <v>460000</v>
      </c>
      <c r="I25" s="8">
        <f>I29+I31+I33</f>
        <v>480000</v>
      </c>
      <c r="J25" s="9">
        <f>SUM(F25:I25)</f>
        <v>1800000</v>
      </c>
    </row>
    <row r="26" spans="1:10" ht="12.75">
      <c r="A26" s="10"/>
      <c r="B26" s="11"/>
      <c r="C26" s="114"/>
      <c r="D26" s="114"/>
      <c r="E26" s="114"/>
      <c r="F26" s="12"/>
      <c r="G26" s="12"/>
      <c r="H26" s="12"/>
      <c r="I26" s="12"/>
      <c r="J26" s="13"/>
    </row>
    <row r="27" spans="1:10" ht="12.75">
      <c r="A27" s="104" t="s">
        <v>8</v>
      </c>
      <c r="B27" s="106" t="s">
        <v>9</v>
      </c>
      <c r="C27" s="108" t="s">
        <v>10</v>
      </c>
      <c r="D27" s="109"/>
      <c r="E27" s="110"/>
      <c r="F27" s="96">
        <f>F24</f>
        <v>2022</v>
      </c>
      <c r="G27" s="96">
        <f>G24</f>
        <v>2023</v>
      </c>
      <c r="H27" s="96">
        <f>H24</f>
        <v>2024</v>
      </c>
      <c r="I27" s="96">
        <f>I24</f>
        <v>2025</v>
      </c>
      <c r="J27" s="128" t="s">
        <v>11</v>
      </c>
    </row>
    <row r="28" spans="1:10" ht="12.75">
      <c r="A28" s="105"/>
      <c r="B28" s="107"/>
      <c r="C28" s="111"/>
      <c r="D28" s="112"/>
      <c r="E28" s="113"/>
      <c r="F28" s="97"/>
      <c r="G28" s="97"/>
      <c r="H28" s="97"/>
      <c r="I28" s="97"/>
      <c r="J28" s="129"/>
    </row>
    <row r="29" spans="1:10" ht="12.75">
      <c r="A29" s="14" t="s">
        <v>12</v>
      </c>
      <c r="B29" s="96">
        <v>2004</v>
      </c>
      <c r="C29" s="98" t="s">
        <v>14</v>
      </c>
      <c r="D29" s="99"/>
      <c r="E29" s="100"/>
      <c r="F29" s="92">
        <f>'Anexo IV -Projetos e Ativid '!C12</f>
        <v>400000</v>
      </c>
      <c r="G29" s="92">
        <f>'Anexo IV -Projetos e Ativid '!D12</f>
        <v>420000</v>
      </c>
      <c r="H29" s="92">
        <f>'Anexo IV -Projetos e Ativid '!E12</f>
        <v>440000</v>
      </c>
      <c r="I29" s="92">
        <f>'Anexo IV -Projetos e Ativid '!F12</f>
        <v>460000</v>
      </c>
      <c r="J29" s="94">
        <f>SUM(F29:I29)</f>
        <v>1720000</v>
      </c>
    </row>
    <row r="30" spans="1:10" ht="13.5" thickBot="1">
      <c r="A30" s="15"/>
      <c r="B30" s="97"/>
      <c r="C30" s="101"/>
      <c r="D30" s="102"/>
      <c r="E30" s="103"/>
      <c r="F30" s="93"/>
      <c r="G30" s="93"/>
      <c r="H30" s="93"/>
      <c r="I30" s="93"/>
      <c r="J30" s="95"/>
    </row>
    <row r="31" spans="1:10" ht="12.75">
      <c r="A31" s="14" t="s">
        <v>12</v>
      </c>
      <c r="B31" s="96">
        <v>2003</v>
      </c>
      <c r="C31" s="98" t="str">
        <f>'[1]Projetos e Atividades'!$B$9</f>
        <v>CORPO DE BOMBEIROS E DEFESA CIVIL </v>
      </c>
      <c r="D31" s="99"/>
      <c r="E31" s="100"/>
      <c r="F31" s="92">
        <f>'Anexo IV -Projetos e Ativid '!C11</f>
        <v>10000</v>
      </c>
      <c r="G31" s="92">
        <f>'Anexo IV -Projetos e Ativid '!D11</f>
        <v>10000</v>
      </c>
      <c r="H31" s="92">
        <f>'Anexo IV -Projetos e Ativid '!E11</f>
        <v>10000</v>
      </c>
      <c r="I31" s="92">
        <f>'Anexo IV -Projetos e Ativid '!F11</f>
        <v>10000</v>
      </c>
      <c r="J31" s="94">
        <f>SUM(F31:I31)</f>
        <v>40000</v>
      </c>
    </row>
    <row r="32" spans="1:10" ht="13.5" thickBot="1">
      <c r="A32" s="15"/>
      <c r="B32" s="97"/>
      <c r="C32" s="101"/>
      <c r="D32" s="102"/>
      <c r="E32" s="103"/>
      <c r="F32" s="93"/>
      <c r="G32" s="93"/>
      <c r="H32" s="93"/>
      <c r="I32" s="93"/>
      <c r="J32" s="95"/>
    </row>
    <row r="33" spans="1:10" ht="12.75">
      <c r="A33" s="14" t="s">
        <v>15</v>
      </c>
      <c r="B33" s="96">
        <v>3017</v>
      </c>
      <c r="C33" s="98" t="s">
        <v>16</v>
      </c>
      <c r="D33" s="99"/>
      <c r="E33" s="100"/>
      <c r="F33" s="92">
        <f>'Anexo IV -Projetos e Ativid '!C13</f>
        <v>10000</v>
      </c>
      <c r="G33" s="92">
        <f>'Anexo IV -Projetos e Ativid '!D13</f>
        <v>10000</v>
      </c>
      <c r="H33" s="92">
        <f>'Anexo IV -Projetos e Ativid '!E13</f>
        <v>10000</v>
      </c>
      <c r="I33" s="92">
        <f>'Anexo IV -Projetos e Ativid '!F13</f>
        <v>10000</v>
      </c>
      <c r="J33" s="94">
        <f>SUM(F33:I33)</f>
        <v>40000</v>
      </c>
    </row>
    <row r="34" spans="1:10" ht="13.5" thickBot="1">
      <c r="A34" s="15"/>
      <c r="B34" s="97"/>
      <c r="C34" s="101"/>
      <c r="D34" s="102"/>
      <c r="E34" s="103"/>
      <c r="F34" s="93"/>
      <c r="G34" s="93"/>
      <c r="H34" s="93"/>
      <c r="I34" s="93"/>
      <c r="J34" s="95"/>
    </row>
    <row r="35" spans="1:10" ht="12.75">
      <c r="A35" s="71"/>
      <c r="B35" s="71"/>
      <c r="C35" s="72"/>
      <c r="D35" s="72"/>
      <c r="E35" s="72"/>
      <c r="F35" s="73"/>
      <c r="G35" s="73"/>
      <c r="H35" s="73"/>
      <c r="I35" s="73"/>
      <c r="J35" s="73"/>
    </row>
    <row r="36" spans="1:10" ht="12.75">
      <c r="A36" s="71"/>
      <c r="B36" s="71"/>
      <c r="C36" s="72"/>
      <c r="D36" s="72"/>
      <c r="E36" s="72"/>
      <c r="F36" s="73"/>
      <c r="G36" s="73"/>
      <c r="H36" s="73"/>
      <c r="I36" s="73"/>
      <c r="J36" s="73"/>
    </row>
    <row r="37" spans="1:10" ht="12.75">
      <c r="A37" s="71"/>
      <c r="B37" s="71"/>
      <c r="C37" s="72"/>
      <c r="D37" s="72"/>
      <c r="E37" s="72"/>
      <c r="F37" s="73"/>
      <c r="G37" s="73"/>
      <c r="H37" s="73"/>
      <c r="I37" s="73"/>
      <c r="J37" s="73"/>
    </row>
    <row r="38" spans="1:10" ht="12.75">
      <c r="A38" s="71"/>
      <c r="B38" s="71"/>
      <c r="C38" s="72"/>
      <c r="D38" s="72"/>
      <c r="E38" s="72"/>
      <c r="F38" s="73"/>
      <c r="G38" s="73"/>
      <c r="H38" s="73"/>
      <c r="I38" s="73"/>
      <c r="J38" s="73"/>
    </row>
    <row r="39" ht="13.5" thickBot="1"/>
    <row r="40" spans="1:10" ht="13.5" thickBot="1">
      <c r="A40" s="119" t="s">
        <v>1</v>
      </c>
      <c r="B40" s="119"/>
      <c r="C40" s="120" t="str">
        <f>'[2]Anexo II - Resumo dos Programas'!B7</f>
        <v>Supervisão e Coordenação Administrativa</v>
      </c>
      <c r="D40" s="121"/>
      <c r="E40" s="121"/>
      <c r="F40" s="121"/>
      <c r="G40" s="121"/>
      <c r="H40" s="121"/>
      <c r="I40" s="121"/>
      <c r="J40" s="122"/>
    </row>
    <row r="41" spans="1:10" ht="12.75">
      <c r="A41" s="119" t="s">
        <v>3</v>
      </c>
      <c r="B41" s="119"/>
      <c r="C41" s="130" t="s">
        <v>17</v>
      </c>
      <c r="D41" s="131"/>
      <c r="E41" s="131"/>
      <c r="F41" s="131"/>
      <c r="G41" s="131"/>
      <c r="H41" s="131"/>
      <c r="I41" s="131"/>
      <c r="J41" s="132"/>
    </row>
    <row r="42" spans="1:10" ht="12.75">
      <c r="A42" s="2"/>
      <c r="B42" s="2"/>
      <c r="C42" s="133"/>
      <c r="D42" s="119"/>
      <c r="E42" s="119"/>
      <c r="F42" s="119"/>
      <c r="G42" s="119"/>
      <c r="H42" s="119"/>
      <c r="I42" s="119"/>
      <c r="J42" s="134"/>
    </row>
    <row r="43" spans="1:10" ht="12.75">
      <c r="A43" s="2"/>
      <c r="B43" s="2"/>
      <c r="C43" s="133"/>
      <c r="D43" s="119"/>
      <c r="E43" s="119"/>
      <c r="F43" s="119"/>
      <c r="G43" s="119"/>
      <c r="H43" s="119"/>
      <c r="I43" s="119"/>
      <c r="J43" s="134"/>
    </row>
    <row r="44" spans="1:10" ht="12.75">
      <c r="A44" s="2"/>
      <c r="B44" s="2"/>
      <c r="C44" s="133"/>
      <c r="D44" s="119"/>
      <c r="E44" s="119"/>
      <c r="F44" s="119"/>
      <c r="G44" s="119"/>
      <c r="H44" s="119"/>
      <c r="I44" s="119"/>
      <c r="J44" s="134"/>
    </row>
    <row r="45" spans="1:10" ht="13.5" thickBot="1">
      <c r="A45" s="2"/>
      <c r="B45" s="2"/>
      <c r="C45" s="135"/>
      <c r="D45" s="136"/>
      <c r="E45" s="136"/>
      <c r="F45" s="136"/>
      <c r="G45" s="136"/>
      <c r="H45" s="136"/>
      <c r="I45" s="136"/>
      <c r="J45" s="137"/>
    </row>
    <row r="46" spans="1:10" ht="12.75">
      <c r="A46" s="123" t="s">
        <v>5</v>
      </c>
      <c r="B46" s="124"/>
      <c r="C46" s="124"/>
      <c r="D46" s="124"/>
      <c r="E46" s="3"/>
      <c r="F46" s="4">
        <v>2022</v>
      </c>
      <c r="G46" s="4">
        <v>2023</v>
      </c>
      <c r="H46" s="4">
        <v>2024</v>
      </c>
      <c r="I46" s="4">
        <v>2025</v>
      </c>
      <c r="J46" s="5" t="s">
        <v>6</v>
      </c>
    </row>
    <row r="47" spans="1:10" ht="12.75">
      <c r="A47" s="125" t="s">
        <v>7</v>
      </c>
      <c r="B47" s="126"/>
      <c r="C47" s="127"/>
      <c r="D47" s="6"/>
      <c r="E47" s="7"/>
      <c r="F47" s="8">
        <f>F51+F53+F55+F57+F59+F61</f>
        <v>9250000</v>
      </c>
      <c r="G47" s="8">
        <f>G51+G53+G55+G57+G59+G61</f>
        <v>10145000</v>
      </c>
      <c r="H47" s="8">
        <f>H51+H53+H55+H57+H59+H61</f>
        <v>10840000</v>
      </c>
      <c r="I47" s="8">
        <f>I51+I53+I55+I57+I59+I61</f>
        <v>11520000</v>
      </c>
      <c r="J47" s="9">
        <f>SUM(F47:I47)</f>
        <v>41755000</v>
      </c>
    </row>
    <row r="48" spans="1:10" ht="12.75">
      <c r="A48" s="10"/>
      <c r="B48" s="11"/>
      <c r="C48" s="114"/>
      <c r="D48" s="114"/>
      <c r="E48" s="114"/>
      <c r="F48" s="12"/>
      <c r="G48" s="12"/>
      <c r="H48" s="12"/>
      <c r="I48" s="12"/>
      <c r="J48" s="13"/>
    </row>
    <row r="49" spans="1:10" ht="12.75">
      <c r="A49" s="104" t="s">
        <v>8</v>
      </c>
      <c r="B49" s="106" t="s">
        <v>9</v>
      </c>
      <c r="C49" s="108" t="s">
        <v>10</v>
      </c>
      <c r="D49" s="109"/>
      <c r="E49" s="110"/>
      <c r="F49" s="96">
        <f>F46</f>
        <v>2022</v>
      </c>
      <c r="G49" s="96">
        <f>G46</f>
        <v>2023</v>
      </c>
      <c r="H49" s="96">
        <f>H46</f>
        <v>2024</v>
      </c>
      <c r="I49" s="96">
        <f>I46</f>
        <v>2025</v>
      </c>
      <c r="J49" s="128" t="s">
        <v>11</v>
      </c>
    </row>
    <row r="50" spans="1:10" ht="12.75">
      <c r="A50" s="105"/>
      <c r="B50" s="107"/>
      <c r="C50" s="111"/>
      <c r="D50" s="112"/>
      <c r="E50" s="113"/>
      <c r="F50" s="97"/>
      <c r="G50" s="97"/>
      <c r="H50" s="97"/>
      <c r="I50" s="97"/>
      <c r="J50" s="129"/>
    </row>
    <row r="51" spans="1:10" ht="12.75">
      <c r="A51" s="14" t="s">
        <v>12</v>
      </c>
      <c r="B51" s="96">
        <f>'[1]Projetos e Atividades'!$A$8</f>
        <v>2002</v>
      </c>
      <c r="C51" s="98" t="str">
        <f>'[1]Projetos e Atividades'!$B$8</f>
        <v>MANUTENÇÃO DAS ATIVIDADES DO GABINETE</v>
      </c>
      <c r="D51" s="99"/>
      <c r="E51" s="100"/>
      <c r="F51" s="92">
        <f>'Anexo IV -Projetos e Ativid '!C10</f>
        <v>850000</v>
      </c>
      <c r="G51" s="92">
        <f>'Anexo IV -Projetos e Ativid '!D10</f>
        <v>950000</v>
      </c>
      <c r="H51" s="92">
        <f>'Anexo IV -Projetos e Ativid '!E10</f>
        <v>1000000</v>
      </c>
      <c r="I51" s="92">
        <f>'Anexo IV -Projetos e Ativid '!F10</f>
        <v>1070000</v>
      </c>
      <c r="J51" s="94">
        <f>SUM(F51:I51)</f>
        <v>3870000</v>
      </c>
    </row>
    <row r="52" spans="1:10" ht="13.5" thickBot="1">
      <c r="A52" s="15"/>
      <c r="B52" s="97"/>
      <c r="C52" s="101"/>
      <c r="D52" s="102"/>
      <c r="E52" s="103"/>
      <c r="F52" s="93"/>
      <c r="G52" s="93"/>
      <c r="H52" s="93"/>
      <c r="I52" s="93"/>
      <c r="J52" s="95"/>
    </row>
    <row r="53" spans="1:10" ht="12.75">
      <c r="A53" s="14" t="s">
        <v>12</v>
      </c>
      <c r="B53" s="96">
        <f>'[1]Projetos e Atividades'!$A$15</f>
        <v>2007</v>
      </c>
      <c r="C53" s="98" t="str">
        <f>'[1]Projetos e Atividades'!$B$15</f>
        <v>MANUTENÇÃO DAS ATIVIDADES DA SECRETARIA DA ADMINISTRAÇÃO </v>
      </c>
      <c r="D53" s="99"/>
      <c r="E53" s="100"/>
      <c r="F53" s="92">
        <f>'Anexo IV -Projetos e Ativid '!C17</f>
        <v>2300000</v>
      </c>
      <c r="G53" s="92">
        <f>'Anexo IV -Projetos e Ativid '!D17</f>
        <v>2500000</v>
      </c>
      <c r="H53" s="92">
        <f>'Anexo IV -Projetos e Ativid '!E17</f>
        <v>2730000</v>
      </c>
      <c r="I53" s="92">
        <f>'Anexo IV -Projetos e Ativid '!F17</f>
        <v>2900000</v>
      </c>
      <c r="J53" s="94">
        <f>SUM(F53:I53)</f>
        <v>10430000</v>
      </c>
    </row>
    <row r="54" spans="1:10" ht="13.5" thickBot="1">
      <c r="A54" s="15"/>
      <c r="B54" s="97"/>
      <c r="C54" s="101"/>
      <c r="D54" s="102"/>
      <c r="E54" s="103"/>
      <c r="F54" s="93"/>
      <c r="G54" s="93"/>
      <c r="H54" s="93"/>
      <c r="I54" s="93"/>
      <c r="J54" s="95"/>
    </row>
    <row r="55" spans="1:10" ht="12.75">
      <c r="A55" s="14" t="s">
        <v>12</v>
      </c>
      <c r="B55" s="96">
        <f>'[1]Projetos e Atividades'!$A$24</f>
        <v>2011</v>
      </c>
      <c r="C55" s="98" t="str">
        <f>'[1]Projetos e Atividades'!$B$24</f>
        <v>MANUTENÇÃO DAS ATIVIDADES DA SECRETARIA DE DESENVOLVIMENTO</v>
      </c>
      <c r="D55" s="99"/>
      <c r="E55" s="100"/>
      <c r="F55" s="92">
        <f>'Anexo IV -Projetos e Ativid '!C28</f>
        <v>750000</v>
      </c>
      <c r="G55" s="92">
        <f>'Anexo IV -Projetos e Ativid '!D28</f>
        <v>825000</v>
      </c>
      <c r="H55" s="92">
        <f>'Anexo IV -Projetos e Ativid '!E28</f>
        <v>870000</v>
      </c>
      <c r="I55" s="92">
        <f>'Anexo IV -Projetos e Ativid '!F28</f>
        <v>930000</v>
      </c>
      <c r="J55" s="94">
        <f>SUM(F55:I55)</f>
        <v>3375000</v>
      </c>
    </row>
    <row r="56" spans="1:10" ht="13.5" thickBot="1">
      <c r="A56" s="15"/>
      <c r="B56" s="97"/>
      <c r="C56" s="101"/>
      <c r="D56" s="102"/>
      <c r="E56" s="103"/>
      <c r="F56" s="93"/>
      <c r="G56" s="93"/>
      <c r="H56" s="93"/>
      <c r="I56" s="93"/>
      <c r="J56" s="95"/>
    </row>
    <row r="57" spans="1:10" ht="12.75">
      <c r="A57" s="14" t="s">
        <v>12</v>
      </c>
      <c r="B57" s="96">
        <f>'[1]Projetos e Atividades'!$A$53</f>
        <v>2041</v>
      </c>
      <c r="C57" s="98" t="str">
        <f>'[1]Projetos e Atividades'!$B$53</f>
        <v>MANUTENÇÃO DAS ATIVIDADES DA SECRETARIA DE OBRAS </v>
      </c>
      <c r="D57" s="99"/>
      <c r="E57" s="100"/>
      <c r="F57" s="92">
        <f>'Anexo IV -Projetos e Ativid '!C68</f>
        <v>4200000</v>
      </c>
      <c r="G57" s="92">
        <f>'Anexo IV -Projetos e Ativid '!D68</f>
        <v>4600000</v>
      </c>
      <c r="H57" s="92">
        <f>'Anexo IV -Projetos e Ativid '!E68</f>
        <v>4900000</v>
      </c>
      <c r="I57" s="92">
        <f>'Anexo IV -Projetos e Ativid '!F68</f>
        <v>5200000</v>
      </c>
      <c r="J57" s="94">
        <f>SUM(F57:I57)</f>
        <v>18900000</v>
      </c>
    </row>
    <row r="58" spans="1:10" ht="13.5" thickBot="1">
      <c r="A58" s="15"/>
      <c r="B58" s="97"/>
      <c r="C58" s="101"/>
      <c r="D58" s="102"/>
      <c r="E58" s="103"/>
      <c r="F58" s="93"/>
      <c r="G58" s="93"/>
      <c r="H58" s="93"/>
      <c r="I58" s="93"/>
      <c r="J58" s="95"/>
    </row>
    <row r="59" spans="1:10" ht="12.75">
      <c r="A59" s="14" t="s">
        <v>12</v>
      </c>
      <c r="B59" s="96">
        <f>'[1]Projetos e Atividades'!$A$73</f>
        <v>2057</v>
      </c>
      <c r="C59" s="98" t="str">
        <f>'[1]Projetos e Atividades'!$B$73</f>
        <v>MANUTENÇÃO DAS ATIVIDADES DA SECRETARIA DA FAZENDA </v>
      </c>
      <c r="D59" s="99"/>
      <c r="E59" s="100"/>
      <c r="F59" s="154">
        <f>'Anexo IV -Projetos e Ativid '!C90</f>
        <v>740000</v>
      </c>
      <c r="G59" s="154">
        <f>'Anexo IV -Projetos e Ativid '!D90</f>
        <v>820000</v>
      </c>
      <c r="H59" s="154">
        <f>'Anexo IV -Projetos e Ativid '!E90</f>
        <v>860000</v>
      </c>
      <c r="I59" s="154">
        <f>'Anexo IV -Projetos e Ativid '!F90</f>
        <v>910000</v>
      </c>
      <c r="J59" s="94">
        <f>SUM(F59:I59)</f>
        <v>3330000</v>
      </c>
    </row>
    <row r="60" spans="1:10" ht="13.5" thickBot="1">
      <c r="A60" s="15"/>
      <c r="B60" s="97"/>
      <c r="C60" s="101"/>
      <c r="D60" s="102"/>
      <c r="E60" s="103"/>
      <c r="F60" s="93"/>
      <c r="G60" s="93"/>
      <c r="H60" s="93"/>
      <c r="I60" s="93"/>
      <c r="J60" s="95"/>
    </row>
    <row r="61" spans="1:10" ht="12" customHeight="1">
      <c r="A61" s="14" t="s">
        <v>12</v>
      </c>
      <c r="B61" s="96">
        <v>2093</v>
      </c>
      <c r="C61" s="151" t="str">
        <f>'Anexo IV -Projetos e Ativid '!B91</f>
        <v>MANUTENÇÃO DA ADMINISTRAÇÃO TRIBUTÁRIA</v>
      </c>
      <c r="D61" s="152"/>
      <c r="E61" s="153"/>
      <c r="F61" s="154">
        <f>'Anexo IV -Projetos e Ativid '!C91</f>
        <v>410000</v>
      </c>
      <c r="G61" s="154">
        <f>'Anexo IV -Projetos e Ativid '!D91</f>
        <v>450000</v>
      </c>
      <c r="H61" s="154">
        <f>'Anexo IV -Projetos e Ativid '!E91</f>
        <v>480000</v>
      </c>
      <c r="I61" s="154">
        <f>'Anexo IV -Projetos e Ativid '!F91</f>
        <v>510000</v>
      </c>
      <c r="J61" s="94">
        <f>SUM(F61:I61)</f>
        <v>1850000</v>
      </c>
    </row>
    <row r="62" spans="1:10" ht="15.75" customHeight="1" thickBot="1">
      <c r="A62" s="15"/>
      <c r="B62" s="97"/>
      <c r="C62" s="101"/>
      <c r="D62" s="102"/>
      <c r="E62" s="103"/>
      <c r="F62" s="93"/>
      <c r="G62" s="93"/>
      <c r="H62" s="93"/>
      <c r="I62" s="93"/>
      <c r="J62" s="95"/>
    </row>
    <row r="63" ht="13.5" thickBot="1"/>
    <row r="64" spans="1:10" ht="13.5" thickBot="1">
      <c r="A64" s="119" t="s">
        <v>1</v>
      </c>
      <c r="B64" s="119"/>
      <c r="C64" s="120" t="str">
        <f>'[1]Programas'!$B$9</f>
        <v>Gestão Pública Eficiente</v>
      </c>
      <c r="D64" s="121"/>
      <c r="E64" s="121"/>
      <c r="F64" s="121"/>
      <c r="G64" s="121"/>
      <c r="H64" s="121"/>
      <c r="I64" s="121"/>
      <c r="J64" s="122"/>
    </row>
    <row r="65" spans="1:10" ht="12.75">
      <c r="A65" s="119" t="s">
        <v>3</v>
      </c>
      <c r="B65" s="119"/>
      <c r="C65" s="130" t="s">
        <v>225</v>
      </c>
      <c r="D65" s="131"/>
      <c r="E65" s="131"/>
      <c r="F65" s="131"/>
      <c r="G65" s="131"/>
      <c r="H65" s="131"/>
      <c r="I65" s="131"/>
      <c r="J65" s="132"/>
    </row>
    <row r="66" spans="1:10" ht="12.75">
      <c r="A66" s="2"/>
      <c r="B66" s="2"/>
      <c r="C66" s="133"/>
      <c r="D66" s="119"/>
      <c r="E66" s="119"/>
      <c r="F66" s="119"/>
      <c r="G66" s="119"/>
      <c r="H66" s="119"/>
      <c r="I66" s="119"/>
      <c r="J66" s="134"/>
    </row>
    <row r="67" spans="1:10" ht="12.75">
      <c r="A67" s="2"/>
      <c r="B67" s="2"/>
      <c r="C67" s="133"/>
      <c r="D67" s="119"/>
      <c r="E67" s="119"/>
      <c r="F67" s="119"/>
      <c r="G67" s="119"/>
      <c r="H67" s="119"/>
      <c r="I67" s="119"/>
      <c r="J67" s="134"/>
    </row>
    <row r="68" spans="1:10" ht="12.75">
      <c r="A68" s="2"/>
      <c r="B68" s="2"/>
      <c r="C68" s="133"/>
      <c r="D68" s="119"/>
      <c r="E68" s="119"/>
      <c r="F68" s="119"/>
      <c r="G68" s="119"/>
      <c r="H68" s="119"/>
      <c r="I68" s="119"/>
      <c r="J68" s="134"/>
    </row>
    <row r="69" spans="1:10" ht="13.5" thickBot="1">
      <c r="A69" s="2"/>
      <c r="B69" s="2"/>
      <c r="C69" s="135"/>
      <c r="D69" s="136"/>
      <c r="E69" s="136"/>
      <c r="F69" s="136"/>
      <c r="G69" s="136"/>
      <c r="H69" s="136"/>
      <c r="I69" s="136"/>
      <c r="J69" s="137"/>
    </row>
    <row r="70" spans="1:10" ht="12.75">
      <c r="A70" s="123" t="s">
        <v>5</v>
      </c>
      <c r="B70" s="124"/>
      <c r="C70" s="124"/>
      <c r="D70" s="124"/>
      <c r="E70" s="3"/>
      <c r="F70" s="4">
        <v>2022</v>
      </c>
      <c r="G70" s="4">
        <v>2023</v>
      </c>
      <c r="H70" s="4">
        <v>2024</v>
      </c>
      <c r="I70" s="4">
        <v>2025</v>
      </c>
      <c r="J70" s="5" t="s">
        <v>6</v>
      </c>
    </row>
    <row r="71" spans="1:10" ht="12.75">
      <c r="A71" s="125" t="s">
        <v>7</v>
      </c>
      <c r="B71" s="126"/>
      <c r="C71" s="127"/>
      <c r="D71" s="6"/>
      <c r="E71" s="7"/>
      <c r="F71" s="8">
        <f>SUM(F75:F92)</f>
        <v>2300000</v>
      </c>
      <c r="G71" s="8">
        <f>SUM(G75:G92)</f>
        <v>1845000</v>
      </c>
      <c r="H71" s="8">
        <f>SUM(H75:H92)</f>
        <v>1820000</v>
      </c>
      <c r="I71" s="8">
        <f>SUM(I75:I92)</f>
        <v>1480000</v>
      </c>
      <c r="J71" s="9">
        <f>SUM(F71:I71)</f>
        <v>7445000</v>
      </c>
    </row>
    <row r="72" spans="1:10" ht="12.75">
      <c r="A72" s="10"/>
      <c r="B72" s="11"/>
      <c r="C72" s="114"/>
      <c r="D72" s="114"/>
      <c r="E72" s="114"/>
      <c r="F72" s="12"/>
      <c r="G72" s="12"/>
      <c r="H72" s="12"/>
      <c r="I72" s="12"/>
      <c r="J72" s="13"/>
    </row>
    <row r="73" spans="1:10" ht="12.75">
      <c r="A73" s="104" t="s">
        <v>8</v>
      </c>
      <c r="B73" s="106" t="s">
        <v>9</v>
      </c>
      <c r="C73" s="108" t="s">
        <v>10</v>
      </c>
      <c r="D73" s="109"/>
      <c r="E73" s="110"/>
      <c r="F73" s="96">
        <f>F70</f>
        <v>2022</v>
      </c>
      <c r="G73" s="96">
        <f>G70</f>
        <v>2023</v>
      </c>
      <c r="H73" s="96">
        <f>H70</f>
        <v>2024</v>
      </c>
      <c r="I73" s="96">
        <f>I70</f>
        <v>2025</v>
      </c>
      <c r="J73" s="128" t="s">
        <v>11</v>
      </c>
    </row>
    <row r="74" spans="1:10" ht="12.75">
      <c r="A74" s="105"/>
      <c r="B74" s="107"/>
      <c r="C74" s="111"/>
      <c r="D74" s="112"/>
      <c r="E74" s="113"/>
      <c r="F74" s="97"/>
      <c r="G74" s="97"/>
      <c r="H74" s="97"/>
      <c r="I74" s="97"/>
      <c r="J74" s="129"/>
    </row>
    <row r="75" spans="1:10" ht="12.75">
      <c r="A75" s="14" t="s">
        <v>15</v>
      </c>
      <c r="B75" s="96">
        <v>3024</v>
      </c>
      <c r="C75" s="98" t="str">
        <f>'Anexo IV -Projetos e Ativid '!B22</f>
        <v>IMPLANTAÇÃO DE ENERGIA FOTOVOLTAICA</v>
      </c>
      <c r="D75" s="99"/>
      <c r="E75" s="100"/>
      <c r="F75" s="92">
        <f>'Anexo IV -Projetos e Ativid '!C22</f>
        <v>750000</v>
      </c>
      <c r="G75" s="92">
        <f>'Anexo IV -Projetos e Ativid '!D22</f>
        <v>750000</v>
      </c>
      <c r="H75" s="92">
        <f>'Anexo IV -Projetos e Ativid '!E22</f>
        <v>750000</v>
      </c>
      <c r="I75" s="92">
        <f>'Anexo IV -Projetos e Ativid '!F22</f>
        <v>750000</v>
      </c>
      <c r="J75" s="94">
        <f>SUM(F75:I75)</f>
        <v>3000000</v>
      </c>
    </row>
    <row r="76" spans="1:10" ht="13.5" thickBot="1">
      <c r="A76" s="15"/>
      <c r="B76" s="97"/>
      <c r="C76" s="101"/>
      <c r="D76" s="102"/>
      <c r="E76" s="103"/>
      <c r="F76" s="93"/>
      <c r="G76" s="93"/>
      <c r="H76" s="93"/>
      <c r="I76" s="93"/>
      <c r="J76" s="95"/>
    </row>
    <row r="77" spans="1:10" ht="12.75">
      <c r="A77" s="14" t="s">
        <v>15</v>
      </c>
      <c r="B77" s="96">
        <v>3019</v>
      </c>
      <c r="C77" s="98" t="str">
        <f>'[1]Projetos e Atividades'!$B$17</f>
        <v>CONSTRUÇÃO REDE FIBRA ÓPTICA</v>
      </c>
      <c r="D77" s="99"/>
      <c r="E77" s="100"/>
      <c r="F77" s="92">
        <f>'Anexo IV -Projetos e Ativid '!C18</f>
        <v>10000</v>
      </c>
      <c r="G77" s="92">
        <f>'Anexo IV -Projetos e Ativid '!D18</f>
        <v>10000</v>
      </c>
      <c r="H77" s="92">
        <f>'Anexo IV -Projetos e Ativid '!E18</f>
        <v>10000</v>
      </c>
      <c r="I77" s="92">
        <f>'Anexo IV -Projetos e Ativid '!F18</f>
        <v>10000</v>
      </c>
      <c r="J77" s="94">
        <f>SUM(F77:I77)</f>
        <v>40000</v>
      </c>
    </row>
    <row r="78" spans="1:10" ht="13.5" thickBot="1">
      <c r="A78" s="15"/>
      <c r="B78" s="97"/>
      <c r="C78" s="101"/>
      <c r="D78" s="102"/>
      <c r="E78" s="103"/>
      <c r="F78" s="93"/>
      <c r="G78" s="93"/>
      <c r="H78" s="93"/>
      <c r="I78" s="93"/>
      <c r="J78" s="95"/>
    </row>
    <row r="79" spans="1:10" ht="12.75">
      <c r="A79" s="14" t="s">
        <v>15</v>
      </c>
      <c r="B79" s="96">
        <f>'[1]Projetos e Atividades'!$A$18</f>
        <v>3003</v>
      </c>
      <c r="C79" s="98" t="str">
        <f>'[1]Projetos e Atividades'!$B$18</f>
        <v>REALIZAÇÃO DE CONCURSOS PÚBLICOS</v>
      </c>
      <c r="D79" s="99"/>
      <c r="E79" s="100"/>
      <c r="F79" s="92">
        <f>'Anexo IV -Projetos e Ativid '!C19</f>
        <v>10000</v>
      </c>
      <c r="G79" s="92">
        <f>'Anexo IV -Projetos e Ativid '!D19</f>
        <v>10000</v>
      </c>
      <c r="H79" s="92">
        <f>'Anexo IV -Projetos e Ativid '!E19</f>
        <v>10000</v>
      </c>
      <c r="I79" s="92">
        <f>'Anexo IV -Projetos e Ativid '!F19</f>
        <v>10000</v>
      </c>
      <c r="J79" s="94">
        <f>SUM(F79:I79)</f>
        <v>40000</v>
      </c>
    </row>
    <row r="80" spans="1:10" ht="13.5" thickBot="1">
      <c r="A80" s="15"/>
      <c r="B80" s="97"/>
      <c r="C80" s="101"/>
      <c r="D80" s="102"/>
      <c r="E80" s="103"/>
      <c r="F80" s="93"/>
      <c r="G80" s="93"/>
      <c r="H80" s="93"/>
      <c r="I80" s="93"/>
      <c r="J80" s="95"/>
    </row>
    <row r="81" spans="1:10" ht="12.75">
      <c r="A81" s="14" t="s">
        <v>15</v>
      </c>
      <c r="B81" s="96">
        <v>3020</v>
      </c>
      <c r="C81" s="98" t="str">
        <f>'[1]Projetos e Atividades'!$B$19</f>
        <v>IMPLANTAÇÃO DE PPCIs</v>
      </c>
      <c r="D81" s="99"/>
      <c r="E81" s="100"/>
      <c r="F81" s="92">
        <f>'Anexo IV -Projetos e Ativid '!C20</f>
        <v>100000</v>
      </c>
      <c r="G81" s="92">
        <f>'Anexo IV -Projetos e Ativid '!D20</f>
        <v>100000</v>
      </c>
      <c r="H81" s="92">
        <f>'Anexo IV -Projetos e Ativid '!E20</f>
        <v>100000</v>
      </c>
      <c r="I81" s="92">
        <f>'Anexo IV -Projetos e Ativid '!F20</f>
        <v>100000</v>
      </c>
      <c r="J81" s="94">
        <f>SUM(F81:I81)</f>
        <v>400000</v>
      </c>
    </row>
    <row r="82" spans="1:10" ht="13.5" thickBot="1">
      <c r="A82" s="15"/>
      <c r="B82" s="97"/>
      <c r="C82" s="101"/>
      <c r="D82" s="102"/>
      <c r="E82" s="103"/>
      <c r="F82" s="93"/>
      <c r="G82" s="93"/>
      <c r="H82" s="93"/>
      <c r="I82" s="93"/>
      <c r="J82" s="95"/>
    </row>
    <row r="83" spans="1:10" ht="12.75">
      <c r="A83" s="14" t="s">
        <v>15</v>
      </c>
      <c r="B83" s="96">
        <v>3020</v>
      </c>
      <c r="C83" s="98" t="s">
        <v>272</v>
      </c>
      <c r="D83" s="99"/>
      <c r="E83" s="100"/>
      <c r="F83" s="92">
        <f>'Anexo IV -Projetos e Ativid '!C61+'Anexo IV -Projetos e Ativid '!C62+'Anexo IV -Projetos e Ativid '!C63</f>
        <v>480000</v>
      </c>
      <c r="G83" s="92">
        <f>'Anexo IV -Projetos e Ativid '!D61+'Anexo IV -Projetos e Ativid '!D62+'Anexo IV -Projetos e Ativid '!D63</f>
        <v>25000</v>
      </c>
      <c r="H83" s="92">
        <f>'Anexo IV -Projetos e Ativid '!E61+'Anexo IV -Projetos e Ativid '!E62+'Anexo IV -Projetos e Ativid '!E63</f>
        <v>0</v>
      </c>
      <c r="I83" s="92">
        <f>'Anexo IV -Projetos e Ativid '!F61+'Anexo IV -Projetos e Ativid '!F62+'Anexo IV -Projetos e Ativid '!F63</f>
        <v>0</v>
      </c>
      <c r="J83" s="94">
        <f>SUM(F83:I83)</f>
        <v>505000</v>
      </c>
    </row>
    <row r="84" spans="1:10" ht="13.5" thickBot="1">
      <c r="A84" s="15"/>
      <c r="B84" s="97"/>
      <c r="C84" s="101"/>
      <c r="D84" s="102"/>
      <c r="E84" s="103"/>
      <c r="F84" s="93"/>
      <c r="G84" s="93"/>
      <c r="H84" s="93"/>
      <c r="I84" s="93"/>
      <c r="J84" s="95"/>
    </row>
    <row r="85" spans="1:10" ht="12.75">
      <c r="A85" s="14" t="s">
        <v>15</v>
      </c>
      <c r="B85" s="96">
        <v>3021</v>
      </c>
      <c r="C85" s="98" t="str">
        <f>'[1]Projetos e Atividades'!$B$20</f>
        <v>CONSTRUÇÃO E REFORMA DOS ESPAÇOS ADMINISTRATIVOS</v>
      </c>
      <c r="D85" s="99"/>
      <c r="E85" s="100"/>
      <c r="F85" s="92">
        <f>'Anexo IV -Projetos e Ativid '!C21</f>
        <v>590000</v>
      </c>
      <c r="G85" s="92">
        <f>'Anexo IV -Projetos e Ativid '!D21</f>
        <v>590000</v>
      </c>
      <c r="H85" s="92">
        <f>'Anexo IV -Projetos e Ativid '!E21</f>
        <v>590000</v>
      </c>
      <c r="I85" s="92">
        <f>'Anexo IV -Projetos e Ativid '!F21</f>
        <v>250000</v>
      </c>
      <c r="J85" s="94">
        <f>SUM(F85:I85)</f>
        <v>2020000</v>
      </c>
    </row>
    <row r="86" spans="1:10" ht="13.5" thickBot="1">
      <c r="A86" s="15"/>
      <c r="B86" s="97"/>
      <c r="C86" s="101"/>
      <c r="D86" s="102"/>
      <c r="E86" s="103"/>
      <c r="F86" s="93"/>
      <c r="G86" s="93"/>
      <c r="H86" s="93"/>
      <c r="I86" s="93"/>
      <c r="J86" s="95"/>
    </row>
    <row r="87" spans="1:10" ht="12.75">
      <c r="A87" s="14" t="s">
        <v>12</v>
      </c>
      <c r="B87" s="96">
        <f>'[1]Projetos e Atividades'!$A$75</f>
        <v>2059</v>
      </c>
      <c r="C87" s="98" t="str">
        <f>'[1]Projetos e Atividades'!$B$75</f>
        <v>PROGRAMA DE FISCALIZAÇÃO E AUMENTO DE ARRECADAÇÃO</v>
      </c>
      <c r="D87" s="99"/>
      <c r="E87" s="100"/>
      <c r="F87" s="92">
        <f>'Anexo IV -Projetos e Ativid '!C92</f>
        <v>50000</v>
      </c>
      <c r="G87" s="92">
        <f>'Anexo IV -Projetos e Ativid '!D92</f>
        <v>50000</v>
      </c>
      <c r="H87" s="92">
        <f>'Anexo IV -Projetos e Ativid '!E92</f>
        <v>50000</v>
      </c>
      <c r="I87" s="92">
        <f>'Anexo IV -Projetos e Ativid '!F92</f>
        <v>50000</v>
      </c>
      <c r="J87" s="94">
        <f>SUM(F87:I87)</f>
        <v>200000</v>
      </c>
    </row>
    <row r="88" spans="1:10" ht="13.5" thickBot="1">
      <c r="A88" s="15"/>
      <c r="B88" s="97"/>
      <c r="C88" s="101"/>
      <c r="D88" s="102"/>
      <c r="E88" s="103"/>
      <c r="F88" s="93"/>
      <c r="G88" s="93"/>
      <c r="H88" s="93"/>
      <c r="I88" s="93"/>
      <c r="J88" s="95"/>
    </row>
    <row r="89" spans="1:10" ht="12.75">
      <c r="A89" s="14" t="s">
        <v>15</v>
      </c>
      <c r="B89" s="96">
        <v>3025</v>
      </c>
      <c r="C89" s="98" t="str">
        <f>'Anexo IV -Projetos e Ativid '!B23</f>
        <v>GESTÃO DE INFRAESTRUTURA DE TI</v>
      </c>
      <c r="D89" s="99"/>
      <c r="E89" s="100"/>
      <c r="F89" s="92">
        <f>'Anexo IV -Projetos e Ativid '!C23</f>
        <v>300000</v>
      </c>
      <c r="G89" s="92">
        <f>'Anexo IV -Projetos e Ativid '!D23</f>
        <v>300000</v>
      </c>
      <c r="H89" s="92">
        <f>'Anexo IV -Projetos e Ativid '!E23</f>
        <v>300000</v>
      </c>
      <c r="I89" s="92">
        <f>'Anexo IV -Projetos e Ativid '!F23</f>
        <v>300000</v>
      </c>
      <c r="J89" s="94">
        <f>SUM(F89:I89)</f>
        <v>1200000</v>
      </c>
    </row>
    <row r="90" spans="1:10" ht="13.5" thickBot="1">
      <c r="A90" s="15"/>
      <c r="B90" s="97"/>
      <c r="C90" s="101"/>
      <c r="D90" s="102"/>
      <c r="E90" s="103"/>
      <c r="F90" s="93"/>
      <c r="G90" s="93"/>
      <c r="H90" s="93"/>
      <c r="I90" s="93"/>
      <c r="J90" s="95"/>
    </row>
    <row r="91" spans="1:10" ht="12.75">
      <c r="A91" s="14" t="s">
        <v>12</v>
      </c>
      <c r="B91" s="96">
        <v>2096</v>
      </c>
      <c r="C91" s="98" t="str">
        <f>'Anexo IV -Projetos e Ativid '!B24</f>
        <v>DESENVOLVIMENTO PROFISSIONAL SERVIDOR</v>
      </c>
      <c r="D91" s="99"/>
      <c r="E91" s="100"/>
      <c r="F91" s="92">
        <f>'Anexo IV -Projetos e Ativid '!C24</f>
        <v>10000</v>
      </c>
      <c r="G91" s="92">
        <f>'Anexo IV -Projetos e Ativid '!D24</f>
        <v>10000</v>
      </c>
      <c r="H91" s="92">
        <f>'Anexo IV -Projetos e Ativid '!E24</f>
        <v>10000</v>
      </c>
      <c r="I91" s="92">
        <f>'Anexo IV -Projetos e Ativid '!F24</f>
        <v>10000</v>
      </c>
      <c r="J91" s="94">
        <f>SUM(F91:I91)</f>
        <v>40000</v>
      </c>
    </row>
    <row r="92" spans="1:10" ht="13.5" thickBot="1">
      <c r="A92" s="15"/>
      <c r="B92" s="97"/>
      <c r="C92" s="101"/>
      <c r="D92" s="102"/>
      <c r="E92" s="103"/>
      <c r="F92" s="93"/>
      <c r="G92" s="93"/>
      <c r="H92" s="93"/>
      <c r="I92" s="93"/>
      <c r="J92" s="95"/>
    </row>
    <row r="93" ht="13.5" thickBot="1"/>
    <row r="94" spans="1:10" ht="13.5" thickBot="1">
      <c r="A94" s="119" t="s">
        <v>1</v>
      </c>
      <c r="B94" s="119"/>
      <c r="C94" s="120" t="str">
        <f>'[2]Anexo II - Resumo dos Programas'!B9</f>
        <v>Valorização da Produção Rural</v>
      </c>
      <c r="D94" s="121"/>
      <c r="E94" s="121"/>
      <c r="F94" s="121"/>
      <c r="G94" s="121"/>
      <c r="H94" s="121"/>
      <c r="I94" s="121"/>
      <c r="J94" s="122"/>
    </row>
    <row r="95" spans="1:10" ht="12.75">
      <c r="A95" s="119" t="s">
        <v>3</v>
      </c>
      <c r="B95" s="119"/>
      <c r="C95" s="130" t="s">
        <v>18</v>
      </c>
      <c r="D95" s="131"/>
      <c r="E95" s="131"/>
      <c r="F95" s="131"/>
      <c r="G95" s="131"/>
      <c r="H95" s="131"/>
      <c r="I95" s="131"/>
      <c r="J95" s="132"/>
    </row>
    <row r="96" spans="1:10" ht="12.75">
      <c r="A96" s="2"/>
      <c r="B96" s="2"/>
      <c r="C96" s="133"/>
      <c r="D96" s="119"/>
      <c r="E96" s="119"/>
      <c r="F96" s="119"/>
      <c r="G96" s="119"/>
      <c r="H96" s="119"/>
      <c r="I96" s="119"/>
      <c r="J96" s="134"/>
    </row>
    <row r="97" spans="1:10" ht="12.75">
      <c r="A97" s="2"/>
      <c r="B97" s="2"/>
      <c r="C97" s="133"/>
      <c r="D97" s="119"/>
      <c r="E97" s="119"/>
      <c r="F97" s="119"/>
      <c r="G97" s="119"/>
      <c r="H97" s="119"/>
      <c r="I97" s="119"/>
      <c r="J97" s="134"/>
    </row>
    <row r="98" spans="1:10" ht="12.75">
      <c r="A98" s="2"/>
      <c r="B98" s="2"/>
      <c r="C98" s="133"/>
      <c r="D98" s="119"/>
      <c r="E98" s="119"/>
      <c r="F98" s="119"/>
      <c r="G98" s="119"/>
      <c r="H98" s="119"/>
      <c r="I98" s="119"/>
      <c r="J98" s="134"/>
    </row>
    <row r="99" spans="1:10" ht="13.5" thickBot="1">
      <c r="A99" s="2"/>
      <c r="B99" s="2"/>
      <c r="C99" s="135"/>
      <c r="D99" s="136"/>
      <c r="E99" s="136"/>
      <c r="F99" s="136"/>
      <c r="G99" s="136"/>
      <c r="H99" s="136"/>
      <c r="I99" s="136"/>
      <c r="J99" s="137"/>
    </row>
    <row r="100" spans="1:10" ht="12.75">
      <c r="A100" s="123" t="s">
        <v>5</v>
      </c>
      <c r="B100" s="124"/>
      <c r="C100" s="124"/>
      <c r="D100" s="124"/>
      <c r="E100" s="3"/>
      <c r="F100" s="4">
        <v>2022</v>
      </c>
      <c r="G100" s="4">
        <v>2023</v>
      </c>
      <c r="H100" s="4">
        <v>2024</v>
      </c>
      <c r="I100" s="4">
        <v>2025</v>
      </c>
      <c r="J100" s="5" t="s">
        <v>6</v>
      </c>
    </row>
    <row r="101" spans="1:10" ht="12.75">
      <c r="A101" s="125" t="s">
        <v>7</v>
      </c>
      <c r="B101" s="126"/>
      <c r="C101" s="127"/>
      <c r="D101" s="6"/>
      <c r="E101" s="7"/>
      <c r="F101" s="8">
        <f>F105+F109+F111</f>
        <v>400000</v>
      </c>
      <c r="G101" s="8">
        <f>G105+G109+G111</f>
        <v>500000</v>
      </c>
      <c r="H101" s="8">
        <f>H105+H109+H111</f>
        <v>550000</v>
      </c>
      <c r="I101" s="8">
        <f>I105+I109+I111</f>
        <v>600000</v>
      </c>
      <c r="J101" s="9">
        <f>SUM(F101:I101)</f>
        <v>2050000</v>
      </c>
    </row>
    <row r="102" spans="1:10" ht="12.75">
      <c r="A102" s="10"/>
      <c r="B102" s="11"/>
      <c r="C102" s="114"/>
      <c r="D102" s="114"/>
      <c r="E102" s="114"/>
      <c r="F102" s="12"/>
      <c r="G102" s="12"/>
      <c r="H102" s="12"/>
      <c r="I102" s="12"/>
      <c r="J102" s="13"/>
    </row>
    <row r="103" spans="1:10" ht="12.75">
      <c r="A103" s="104" t="s">
        <v>8</v>
      </c>
      <c r="B103" s="106" t="s">
        <v>9</v>
      </c>
      <c r="C103" s="108" t="s">
        <v>10</v>
      </c>
      <c r="D103" s="109"/>
      <c r="E103" s="110"/>
      <c r="F103" s="96">
        <f>F100</f>
        <v>2022</v>
      </c>
      <c r="G103" s="96">
        <f>G100</f>
        <v>2023</v>
      </c>
      <c r="H103" s="96">
        <f>H100</f>
        <v>2024</v>
      </c>
      <c r="I103" s="96">
        <f>I100</f>
        <v>2025</v>
      </c>
      <c r="J103" s="128" t="s">
        <v>11</v>
      </c>
    </row>
    <row r="104" spans="1:10" ht="12.75">
      <c r="A104" s="105"/>
      <c r="B104" s="107"/>
      <c r="C104" s="111"/>
      <c r="D104" s="112"/>
      <c r="E104" s="113"/>
      <c r="F104" s="97"/>
      <c r="G104" s="97"/>
      <c r="H104" s="97"/>
      <c r="I104" s="97"/>
      <c r="J104" s="129"/>
    </row>
    <row r="105" spans="1:10" ht="12.75">
      <c r="A105" s="14" t="s">
        <v>12</v>
      </c>
      <c r="B105" s="96">
        <f>'[1]Projetos e Atividades'!$A$25</f>
        <v>2013</v>
      </c>
      <c r="C105" s="98" t="str">
        <f>'[1]Projetos e Atividades'!$B$25</f>
        <v> APOIO AO DESENVOLVIMENTO RURAL </v>
      </c>
      <c r="D105" s="99"/>
      <c r="E105" s="100"/>
      <c r="F105" s="92">
        <f>'Anexo IV -Projetos e Ativid '!C29</f>
        <v>400000</v>
      </c>
      <c r="G105" s="92">
        <f>'Anexo IV -Projetos e Ativid '!D29</f>
        <v>500000</v>
      </c>
      <c r="H105" s="92">
        <f>'Anexo IV -Projetos e Ativid '!E29</f>
        <v>550000</v>
      </c>
      <c r="I105" s="92">
        <f>'Anexo IV -Projetos e Ativid '!F29</f>
        <v>600000</v>
      </c>
      <c r="J105" s="94">
        <f>SUM(F105:I105)</f>
        <v>2050000</v>
      </c>
    </row>
    <row r="106" spans="1:10" ht="13.5" thickBot="1">
      <c r="A106" s="15"/>
      <c r="B106" s="97"/>
      <c r="C106" s="101"/>
      <c r="D106" s="102"/>
      <c r="E106" s="103"/>
      <c r="F106" s="93"/>
      <c r="G106" s="93"/>
      <c r="H106" s="93"/>
      <c r="I106" s="93"/>
      <c r="J106" s="95"/>
    </row>
    <row r="107" ht="13.5" thickBot="1"/>
    <row r="108" spans="1:10" ht="13.5" thickBot="1">
      <c r="A108" s="119" t="s">
        <v>1</v>
      </c>
      <c r="B108" s="119"/>
      <c r="C108" s="120" t="str">
        <f>'[2]Anexo II - Resumo dos Programas'!B10</f>
        <v>Promoção do Crescimento</v>
      </c>
      <c r="D108" s="121"/>
      <c r="E108" s="121"/>
      <c r="F108" s="121"/>
      <c r="G108" s="121"/>
      <c r="H108" s="121"/>
      <c r="I108" s="121"/>
      <c r="J108" s="122"/>
    </row>
    <row r="109" spans="1:10" ht="12.75">
      <c r="A109" s="119" t="s">
        <v>3</v>
      </c>
      <c r="B109" s="119"/>
      <c r="C109" s="130" t="s">
        <v>19</v>
      </c>
      <c r="D109" s="131"/>
      <c r="E109" s="131"/>
      <c r="F109" s="131"/>
      <c r="G109" s="131"/>
      <c r="H109" s="131"/>
      <c r="I109" s="131"/>
      <c r="J109" s="132"/>
    </row>
    <row r="110" spans="1:10" ht="12.75">
      <c r="A110" s="2"/>
      <c r="B110" s="2"/>
      <c r="C110" s="133"/>
      <c r="D110" s="119"/>
      <c r="E110" s="119"/>
      <c r="F110" s="119"/>
      <c r="G110" s="119"/>
      <c r="H110" s="119"/>
      <c r="I110" s="119"/>
      <c r="J110" s="134"/>
    </row>
    <row r="111" spans="1:10" ht="12.75">
      <c r="A111" s="2"/>
      <c r="B111" s="2"/>
      <c r="C111" s="133"/>
      <c r="D111" s="119"/>
      <c r="E111" s="119"/>
      <c r="F111" s="119"/>
      <c r="G111" s="119"/>
      <c r="H111" s="119"/>
      <c r="I111" s="119"/>
      <c r="J111" s="134"/>
    </row>
    <row r="112" spans="1:10" ht="12.75">
      <c r="A112" s="2"/>
      <c r="B112" s="2"/>
      <c r="C112" s="133"/>
      <c r="D112" s="119"/>
      <c r="E112" s="119"/>
      <c r="F112" s="119"/>
      <c r="G112" s="119"/>
      <c r="H112" s="119"/>
      <c r="I112" s="119"/>
      <c r="J112" s="134"/>
    </row>
    <row r="113" spans="1:10" ht="12.75">
      <c r="A113" s="2"/>
      <c r="B113" s="2"/>
      <c r="C113" s="133"/>
      <c r="D113" s="119"/>
      <c r="E113" s="119"/>
      <c r="F113" s="119"/>
      <c r="G113" s="119"/>
      <c r="H113" s="119"/>
      <c r="I113" s="119"/>
      <c r="J113" s="134"/>
    </row>
    <row r="114" spans="1:10" ht="13.5" thickBot="1">
      <c r="A114" s="2"/>
      <c r="B114" s="2"/>
      <c r="C114" s="135"/>
      <c r="D114" s="136"/>
      <c r="E114" s="136"/>
      <c r="F114" s="136"/>
      <c r="G114" s="136"/>
      <c r="H114" s="136"/>
      <c r="I114" s="136"/>
      <c r="J114" s="137"/>
    </row>
    <row r="115" spans="1:10" ht="12.75">
      <c r="A115" s="123" t="s">
        <v>5</v>
      </c>
      <c r="B115" s="124"/>
      <c r="C115" s="124"/>
      <c r="D115" s="124"/>
      <c r="E115" s="3"/>
      <c r="F115" s="4">
        <v>2022</v>
      </c>
      <c r="G115" s="4">
        <v>2023</v>
      </c>
      <c r="H115" s="4">
        <v>2024</v>
      </c>
      <c r="I115" s="4">
        <v>2025</v>
      </c>
      <c r="J115" s="5" t="s">
        <v>6</v>
      </c>
    </row>
    <row r="116" spans="1:10" ht="12.75">
      <c r="A116" s="125" t="s">
        <v>7</v>
      </c>
      <c r="B116" s="126"/>
      <c r="C116" s="127"/>
      <c r="D116" s="6"/>
      <c r="E116" s="7"/>
      <c r="F116" s="8">
        <f>F120+F122+F124</f>
        <v>3200000</v>
      </c>
      <c r="G116" s="8">
        <f>G120+G122+G124</f>
        <v>2250000</v>
      </c>
      <c r="H116" s="8">
        <f>H120+H122+H124</f>
        <v>800000</v>
      </c>
      <c r="I116" s="8">
        <f>I120+I122+I124</f>
        <v>800000</v>
      </c>
      <c r="J116" s="9">
        <f>SUM(F116:I116)</f>
        <v>7050000</v>
      </c>
    </row>
    <row r="117" spans="1:10" ht="12.75">
      <c r="A117" s="10"/>
      <c r="B117" s="11"/>
      <c r="C117" s="114"/>
      <c r="D117" s="114"/>
      <c r="E117" s="114"/>
      <c r="F117" s="12"/>
      <c r="G117" s="12"/>
      <c r="H117" s="12"/>
      <c r="I117" s="12"/>
      <c r="J117" s="13"/>
    </row>
    <row r="118" spans="1:10" ht="12.75">
      <c r="A118" s="104" t="s">
        <v>8</v>
      </c>
      <c r="B118" s="106" t="s">
        <v>9</v>
      </c>
      <c r="C118" s="108" t="s">
        <v>10</v>
      </c>
      <c r="D118" s="109"/>
      <c r="E118" s="110"/>
      <c r="F118" s="96">
        <f>F115</f>
        <v>2022</v>
      </c>
      <c r="G118" s="96">
        <f>G115</f>
        <v>2023</v>
      </c>
      <c r="H118" s="96">
        <f>H115</f>
        <v>2024</v>
      </c>
      <c r="I118" s="96">
        <f>I115</f>
        <v>2025</v>
      </c>
      <c r="J118" s="128" t="s">
        <v>11</v>
      </c>
    </row>
    <row r="119" spans="1:10" ht="12.75">
      <c r="A119" s="105"/>
      <c r="B119" s="107"/>
      <c r="C119" s="111"/>
      <c r="D119" s="112"/>
      <c r="E119" s="113"/>
      <c r="F119" s="97"/>
      <c r="G119" s="97"/>
      <c r="H119" s="97"/>
      <c r="I119" s="97"/>
      <c r="J119" s="129"/>
    </row>
    <row r="120" spans="1:10" ht="12.75">
      <c r="A120" s="14" t="s">
        <v>12</v>
      </c>
      <c r="B120" s="96">
        <f>'[1]Projetos e Atividades'!$A$26</f>
        <v>2014</v>
      </c>
      <c r="C120" s="98" t="str">
        <f>'[1]Projetos e Atividades'!$B$26</f>
        <v>INCENTIVO A INDÚSTRIA</v>
      </c>
      <c r="D120" s="99"/>
      <c r="E120" s="100"/>
      <c r="F120" s="92">
        <f>'Anexo IV -Projetos e Ativid '!C30</f>
        <v>700000</v>
      </c>
      <c r="G120" s="92">
        <f>'Anexo IV -Projetos e Ativid '!D30</f>
        <v>750000</v>
      </c>
      <c r="H120" s="92">
        <f>'Anexo IV -Projetos e Ativid '!E30</f>
        <v>800000</v>
      </c>
      <c r="I120" s="92">
        <f>'Anexo IV -Projetos e Ativid '!F30</f>
        <v>800000</v>
      </c>
      <c r="J120" s="94">
        <f>SUM(F120:I120)</f>
        <v>3050000</v>
      </c>
    </row>
    <row r="121" spans="1:10" ht="13.5" thickBot="1">
      <c r="A121" s="15"/>
      <c r="B121" s="97"/>
      <c r="C121" s="101"/>
      <c r="D121" s="102"/>
      <c r="E121" s="103"/>
      <c r="F121" s="93"/>
      <c r="G121" s="93"/>
      <c r="H121" s="93"/>
      <c r="I121" s="93"/>
      <c r="J121" s="95"/>
    </row>
    <row r="122" spans="1:10" ht="12.75">
      <c r="A122" s="14" t="s">
        <v>15</v>
      </c>
      <c r="B122" s="96">
        <v>3026</v>
      </c>
      <c r="C122" s="98" t="str">
        <f>'Anexo IV -Projetos e Ativid '!B34</f>
        <v>AQUISIÇÃO DE SALA PARA STARTUP E COWORKING</v>
      </c>
      <c r="D122" s="99"/>
      <c r="E122" s="100"/>
      <c r="F122" s="92">
        <f>'Anexo IV -Projetos e Ativid '!C34</f>
        <v>500000</v>
      </c>
      <c r="G122" s="92"/>
      <c r="H122" s="92"/>
      <c r="I122" s="92"/>
      <c r="J122" s="94">
        <f>SUM(F122:I122)</f>
        <v>500000</v>
      </c>
    </row>
    <row r="123" spans="1:10" ht="13.5" thickBot="1">
      <c r="A123" s="15"/>
      <c r="B123" s="97"/>
      <c r="C123" s="101"/>
      <c r="D123" s="102"/>
      <c r="E123" s="103"/>
      <c r="F123" s="93"/>
      <c r="G123" s="93"/>
      <c r="H123" s="93"/>
      <c r="I123" s="93"/>
      <c r="J123" s="95"/>
    </row>
    <row r="124" spans="1:10" ht="12.75">
      <c r="A124" s="14" t="s">
        <v>15</v>
      </c>
      <c r="B124" s="96">
        <f>'Anexo IV -Projetos e Ativid '!A35</f>
        <v>3027</v>
      </c>
      <c r="C124" s="98" t="str">
        <f>'Anexo IV -Projetos e Ativid '!B35</f>
        <v>AQUISIÇÃO DE ÁREA PARA INSTALAÇÃO DE INDÚSTRIAS</v>
      </c>
      <c r="D124" s="99"/>
      <c r="E124" s="100"/>
      <c r="F124" s="92">
        <f>'Anexo IV -Projetos e Ativid '!C35</f>
        <v>2000000</v>
      </c>
      <c r="G124" s="92">
        <f>'Anexo IV -Projetos e Ativid '!D35</f>
        <v>1500000</v>
      </c>
      <c r="H124" s="92">
        <f>'Anexo IV -Projetos e Ativid '!E35</f>
        <v>0</v>
      </c>
      <c r="I124" s="92">
        <f>'Anexo IV -Projetos e Ativid '!F35</f>
        <v>0</v>
      </c>
      <c r="J124" s="94">
        <f>SUM(F124:I124)</f>
        <v>3500000</v>
      </c>
    </row>
    <row r="125" spans="1:10" ht="13.5" thickBot="1">
      <c r="A125" s="15"/>
      <c r="B125" s="97"/>
      <c r="C125" s="101"/>
      <c r="D125" s="102"/>
      <c r="E125" s="103"/>
      <c r="F125" s="93"/>
      <c r="G125" s="93"/>
      <c r="H125" s="93"/>
      <c r="I125" s="93"/>
      <c r="J125" s="95"/>
    </row>
    <row r="126" ht="13.5" thickBot="1"/>
    <row r="127" spans="1:10" ht="13.5" thickBot="1">
      <c r="A127" s="119" t="s">
        <v>1</v>
      </c>
      <c r="B127" s="119"/>
      <c r="C127" s="120" t="str">
        <f>'[2]Anexo II - Resumo dos Programas'!B11</f>
        <v>Desenvolvimento do Turismo</v>
      </c>
      <c r="D127" s="121"/>
      <c r="E127" s="121"/>
      <c r="F127" s="121"/>
      <c r="G127" s="121"/>
      <c r="H127" s="121"/>
      <c r="I127" s="121"/>
      <c r="J127" s="122"/>
    </row>
    <row r="128" spans="1:10" ht="12.75">
      <c r="A128" s="119" t="s">
        <v>3</v>
      </c>
      <c r="B128" s="119"/>
      <c r="C128" s="130" t="s">
        <v>20</v>
      </c>
      <c r="D128" s="131"/>
      <c r="E128" s="131"/>
      <c r="F128" s="131"/>
      <c r="G128" s="131"/>
      <c r="H128" s="131"/>
      <c r="I128" s="131"/>
      <c r="J128" s="132"/>
    </row>
    <row r="129" spans="1:10" ht="12.75">
      <c r="A129" s="2"/>
      <c r="B129" s="2"/>
      <c r="C129" s="133"/>
      <c r="D129" s="119"/>
      <c r="E129" s="119"/>
      <c r="F129" s="119"/>
      <c r="G129" s="119"/>
      <c r="H129" s="119"/>
      <c r="I129" s="119"/>
      <c r="J129" s="134"/>
    </row>
    <row r="130" spans="1:10" ht="12.75">
      <c r="A130" s="2"/>
      <c r="B130" s="2"/>
      <c r="C130" s="133"/>
      <c r="D130" s="119"/>
      <c r="E130" s="119"/>
      <c r="F130" s="119"/>
      <c r="G130" s="119"/>
      <c r="H130" s="119"/>
      <c r="I130" s="119"/>
      <c r="J130" s="134"/>
    </row>
    <row r="131" spans="1:10" ht="12.75">
      <c r="A131" s="2"/>
      <c r="B131" s="2"/>
      <c r="C131" s="133"/>
      <c r="D131" s="119"/>
      <c r="E131" s="119"/>
      <c r="F131" s="119"/>
      <c r="G131" s="119"/>
      <c r="H131" s="119"/>
      <c r="I131" s="119"/>
      <c r="J131" s="134"/>
    </row>
    <row r="132" spans="1:10" ht="13.5" thickBot="1">
      <c r="A132" s="2"/>
      <c r="B132" s="2"/>
      <c r="C132" s="135"/>
      <c r="D132" s="136"/>
      <c r="E132" s="136"/>
      <c r="F132" s="136"/>
      <c r="G132" s="136"/>
      <c r="H132" s="136"/>
      <c r="I132" s="136"/>
      <c r="J132" s="137"/>
    </row>
    <row r="133" spans="1:10" ht="12.75">
      <c r="A133" s="123" t="s">
        <v>5</v>
      </c>
      <c r="B133" s="124"/>
      <c r="C133" s="124"/>
      <c r="D133" s="124"/>
      <c r="E133" s="3"/>
      <c r="F133" s="4">
        <v>2022</v>
      </c>
      <c r="G133" s="4">
        <v>2023</v>
      </c>
      <c r="H133" s="4">
        <v>2024</v>
      </c>
      <c r="I133" s="4">
        <v>2025</v>
      </c>
      <c r="J133" s="5" t="s">
        <v>6</v>
      </c>
    </row>
    <row r="134" spans="1:10" ht="12.75">
      <c r="A134" s="125" t="s">
        <v>7</v>
      </c>
      <c r="B134" s="126"/>
      <c r="C134" s="127"/>
      <c r="D134" s="6"/>
      <c r="E134" s="7"/>
      <c r="F134" s="8">
        <f>F138+F140+F142</f>
        <v>0</v>
      </c>
      <c r="G134" s="8">
        <f>G138+G140+G142</f>
        <v>1120000</v>
      </c>
      <c r="H134" s="8">
        <f>H138+H140+H142</f>
        <v>1230000</v>
      </c>
      <c r="I134" s="8">
        <f>I138+I140+I142</f>
        <v>1340000</v>
      </c>
      <c r="J134" s="9">
        <f>SUM(F134:I134)</f>
        <v>3690000</v>
      </c>
    </row>
    <row r="135" spans="1:10" ht="12.75">
      <c r="A135" s="10"/>
      <c r="B135" s="11"/>
      <c r="C135" s="114"/>
      <c r="D135" s="114"/>
      <c r="E135" s="114"/>
      <c r="F135" s="12"/>
      <c r="G135" s="12"/>
      <c r="H135" s="12"/>
      <c r="I135" s="12"/>
      <c r="J135" s="13"/>
    </row>
    <row r="136" spans="1:10" ht="12.75">
      <c r="A136" s="104" t="s">
        <v>8</v>
      </c>
      <c r="B136" s="106" t="s">
        <v>9</v>
      </c>
      <c r="C136" s="108" t="s">
        <v>10</v>
      </c>
      <c r="D136" s="109"/>
      <c r="E136" s="110"/>
      <c r="F136" s="96">
        <f>F133</f>
        <v>2022</v>
      </c>
      <c r="G136" s="96">
        <f>G133</f>
        <v>2023</v>
      </c>
      <c r="H136" s="96">
        <f>H133</f>
        <v>2024</v>
      </c>
      <c r="I136" s="96">
        <f>I133</f>
        <v>2025</v>
      </c>
      <c r="J136" s="128" t="s">
        <v>11</v>
      </c>
    </row>
    <row r="137" spans="1:10" ht="12.75">
      <c r="A137" s="105"/>
      <c r="B137" s="107"/>
      <c r="C137" s="111"/>
      <c r="D137" s="112"/>
      <c r="E137" s="113"/>
      <c r="F137" s="97"/>
      <c r="G137" s="97"/>
      <c r="H137" s="97"/>
      <c r="I137" s="97"/>
      <c r="J137" s="129"/>
    </row>
    <row r="138" spans="1:10" ht="12.75">
      <c r="A138" s="14" t="s">
        <v>12</v>
      </c>
      <c r="B138" s="96">
        <v>2018</v>
      </c>
      <c r="C138" s="98" t="s">
        <v>314</v>
      </c>
      <c r="D138" s="99"/>
      <c r="E138" s="100"/>
      <c r="F138" s="92">
        <f>'Anexo IV -Projetos e Ativid '!C117</f>
        <v>0</v>
      </c>
      <c r="G138" s="92">
        <f>'Anexo IV -Projetos e Ativid '!D117</f>
        <v>150000</v>
      </c>
      <c r="H138" s="92">
        <f>'Anexo IV -Projetos e Ativid '!E117</f>
        <v>200000</v>
      </c>
      <c r="I138" s="92">
        <f>'Anexo IV -Projetos e Ativid '!F117</f>
        <v>200000</v>
      </c>
      <c r="J138" s="94">
        <f>SUM(F138:I138)</f>
        <v>550000</v>
      </c>
    </row>
    <row r="139" spans="1:10" ht="13.5" thickBot="1">
      <c r="A139" s="15"/>
      <c r="B139" s="97"/>
      <c r="C139" s="101"/>
      <c r="D139" s="102"/>
      <c r="E139" s="103"/>
      <c r="F139" s="93"/>
      <c r="G139" s="93"/>
      <c r="H139" s="93"/>
      <c r="I139" s="93"/>
      <c r="J139" s="95"/>
    </row>
    <row r="140" spans="1:10" ht="12.75">
      <c r="A140" s="14" t="s">
        <v>12</v>
      </c>
      <c r="B140" s="96">
        <f>'[1]Projetos e Atividades'!$A$28</f>
        <v>2019</v>
      </c>
      <c r="C140" s="98" t="str">
        <f>'[1]Projetos e Atividades'!$B$28</f>
        <v>CALENDÁRIO DE EVENTOS </v>
      </c>
      <c r="D140" s="99"/>
      <c r="E140" s="100"/>
      <c r="F140" s="92">
        <f>'Anexo IV -Projetos e Ativid '!C118</f>
        <v>0</v>
      </c>
      <c r="G140" s="92">
        <f>'Anexo IV -Projetos e Ativid '!D118</f>
        <v>770000</v>
      </c>
      <c r="H140" s="92">
        <f>'Anexo IV -Projetos e Ativid '!E118</f>
        <v>830000</v>
      </c>
      <c r="I140" s="92">
        <f>'Anexo IV -Projetos e Ativid '!F118</f>
        <v>890000</v>
      </c>
      <c r="J140" s="94">
        <f>SUM(F140:I140)</f>
        <v>2490000</v>
      </c>
    </row>
    <row r="141" spans="1:10" ht="13.5" thickBot="1">
      <c r="A141" s="15"/>
      <c r="B141" s="97"/>
      <c r="C141" s="101"/>
      <c r="D141" s="102"/>
      <c r="E141" s="103"/>
      <c r="F141" s="93"/>
      <c r="G141" s="93"/>
      <c r="H141" s="93"/>
      <c r="I141" s="93"/>
      <c r="J141" s="95"/>
    </row>
    <row r="142" spans="1:10" ht="12.75">
      <c r="A142" s="14" t="s">
        <v>12</v>
      </c>
      <c r="B142" s="96" t="e">
        <f>'Anexo IV -Projetos e Ativid '!#REF!</f>
        <v>#REF!</v>
      </c>
      <c r="C142" s="98" t="str">
        <f>'Anexo IV -Projetos e Ativid '!B119</f>
        <v>MANUTENÇÃO DE ATIVIDADES E PROJETOS RELACIONADOS AO TURISMO</v>
      </c>
      <c r="D142" s="99"/>
      <c r="E142" s="100"/>
      <c r="F142" s="92">
        <f>'Anexo IV -Projetos e Ativid '!C119</f>
        <v>0</v>
      </c>
      <c r="G142" s="92">
        <f>'Anexo IV -Projetos e Ativid '!D119</f>
        <v>200000</v>
      </c>
      <c r="H142" s="92">
        <f>'Anexo IV -Projetos e Ativid '!E119</f>
        <v>200000</v>
      </c>
      <c r="I142" s="92">
        <f>'Anexo IV -Projetos e Ativid '!F119</f>
        <v>250000</v>
      </c>
      <c r="J142" s="94">
        <f>SUM(F142:I142)</f>
        <v>650000</v>
      </c>
    </row>
    <row r="143" spans="1:10" ht="13.5" thickBot="1">
      <c r="A143" s="15"/>
      <c r="B143" s="97"/>
      <c r="C143" s="101"/>
      <c r="D143" s="102"/>
      <c r="E143" s="103"/>
      <c r="F143" s="93"/>
      <c r="G143" s="93"/>
      <c r="H143" s="93"/>
      <c r="I143" s="93"/>
      <c r="J143" s="95"/>
    </row>
    <row r="144" ht="13.5" thickBot="1"/>
    <row r="145" spans="1:10" ht="13.5" thickBot="1">
      <c r="A145" s="119" t="s">
        <v>1</v>
      </c>
      <c r="B145" s="119"/>
      <c r="C145" s="120" t="str">
        <f>'[2]Anexo II - Resumo dos Programas'!B12</f>
        <v>Desenvolvimento Educacional</v>
      </c>
      <c r="D145" s="121"/>
      <c r="E145" s="121"/>
      <c r="F145" s="121"/>
      <c r="G145" s="121"/>
      <c r="H145" s="121"/>
      <c r="I145" s="121"/>
      <c r="J145" s="122"/>
    </row>
    <row r="146" spans="1:10" ht="12.75">
      <c r="A146" s="119" t="s">
        <v>3</v>
      </c>
      <c r="B146" s="119"/>
      <c r="C146" s="130" t="s">
        <v>21</v>
      </c>
      <c r="D146" s="131"/>
      <c r="E146" s="131"/>
      <c r="F146" s="131"/>
      <c r="G146" s="131"/>
      <c r="H146" s="131"/>
      <c r="I146" s="131"/>
      <c r="J146" s="132"/>
    </row>
    <row r="147" spans="1:10" ht="12.75">
      <c r="A147" s="2"/>
      <c r="B147" s="2"/>
      <c r="C147" s="133"/>
      <c r="D147" s="119"/>
      <c r="E147" s="119"/>
      <c r="F147" s="119"/>
      <c r="G147" s="119"/>
      <c r="H147" s="119"/>
      <c r="I147" s="119"/>
      <c r="J147" s="134"/>
    </row>
    <row r="148" spans="1:10" ht="12.75">
      <c r="A148" s="2"/>
      <c r="B148" s="2"/>
      <c r="C148" s="133"/>
      <c r="D148" s="119"/>
      <c r="E148" s="119"/>
      <c r="F148" s="119"/>
      <c r="G148" s="119"/>
      <c r="H148" s="119"/>
      <c r="I148" s="119"/>
      <c r="J148" s="134"/>
    </row>
    <row r="149" spans="1:10" ht="12.75">
      <c r="A149" s="2"/>
      <c r="B149" s="2"/>
      <c r="C149" s="133"/>
      <c r="D149" s="119"/>
      <c r="E149" s="119"/>
      <c r="F149" s="119"/>
      <c r="G149" s="119"/>
      <c r="H149" s="119"/>
      <c r="I149" s="119"/>
      <c r="J149" s="134"/>
    </row>
    <row r="150" spans="1:10" ht="12.75">
      <c r="A150" s="2"/>
      <c r="B150" s="2"/>
      <c r="C150" s="133"/>
      <c r="D150" s="119"/>
      <c r="E150" s="119"/>
      <c r="F150" s="119"/>
      <c r="G150" s="119"/>
      <c r="H150" s="119"/>
      <c r="I150" s="119"/>
      <c r="J150" s="134"/>
    </row>
    <row r="151" spans="1:10" ht="12.75">
      <c r="A151" s="2"/>
      <c r="B151" s="2"/>
      <c r="C151" s="133"/>
      <c r="D151" s="119"/>
      <c r="E151" s="119"/>
      <c r="F151" s="119"/>
      <c r="G151" s="119"/>
      <c r="H151" s="119"/>
      <c r="I151" s="119"/>
      <c r="J151" s="134"/>
    </row>
    <row r="152" spans="1:10" ht="13.5" thickBot="1">
      <c r="A152" s="2"/>
      <c r="B152" s="2"/>
      <c r="C152" s="135"/>
      <c r="D152" s="136"/>
      <c r="E152" s="136"/>
      <c r="F152" s="136"/>
      <c r="G152" s="136"/>
      <c r="H152" s="136"/>
      <c r="I152" s="136"/>
      <c r="J152" s="137"/>
    </row>
    <row r="153" spans="1:10" ht="12.75">
      <c r="A153" s="123" t="s">
        <v>5</v>
      </c>
      <c r="B153" s="124"/>
      <c r="C153" s="124"/>
      <c r="D153" s="124"/>
      <c r="E153" s="3"/>
      <c r="F153" s="4">
        <v>2022</v>
      </c>
      <c r="G153" s="4">
        <v>2023</v>
      </c>
      <c r="H153" s="4">
        <v>2024</v>
      </c>
      <c r="I153" s="4">
        <v>2025</v>
      </c>
      <c r="J153" s="5" t="s">
        <v>6</v>
      </c>
    </row>
    <row r="154" spans="1:10" ht="12.75">
      <c r="A154" s="125" t="s">
        <v>7</v>
      </c>
      <c r="B154" s="126"/>
      <c r="C154" s="127"/>
      <c r="D154" s="6"/>
      <c r="E154" s="7"/>
      <c r="F154" s="8">
        <f>SUM(F158:F179)</f>
        <v>30935000</v>
      </c>
      <c r="G154" s="8">
        <f>SUM(G158:G179)</f>
        <v>32200000</v>
      </c>
      <c r="H154" s="8">
        <f>SUM(H158:H179)</f>
        <v>33380000</v>
      </c>
      <c r="I154" s="8">
        <f>SUM(I158:I179)</f>
        <v>33460000</v>
      </c>
      <c r="J154" s="9">
        <f>SUM(F154:I154)</f>
        <v>129975000</v>
      </c>
    </row>
    <row r="155" spans="1:10" ht="12.75">
      <c r="A155" s="10"/>
      <c r="B155" s="11"/>
      <c r="C155" s="114"/>
      <c r="D155" s="114"/>
      <c r="E155" s="114"/>
      <c r="F155" s="12"/>
      <c r="G155" s="12"/>
      <c r="H155" s="12"/>
      <c r="I155" s="12"/>
      <c r="J155" s="13"/>
    </row>
    <row r="156" spans="1:10" ht="12.75">
      <c r="A156" s="104" t="s">
        <v>8</v>
      </c>
      <c r="B156" s="106" t="s">
        <v>9</v>
      </c>
      <c r="C156" s="108" t="s">
        <v>10</v>
      </c>
      <c r="D156" s="109"/>
      <c r="E156" s="110"/>
      <c r="F156" s="96">
        <f>F153</f>
        <v>2022</v>
      </c>
      <c r="G156" s="96">
        <f>G153</f>
        <v>2023</v>
      </c>
      <c r="H156" s="96">
        <f>H153</f>
        <v>2024</v>
      </c>
      <c r="I156" s="96">
        <f>I153</f>
        <v>2025</v>
      </c>
      <c r="J156" s="128" t="s">
        <v>11</v>
      </c>
    </row>
    <row r="157" spans="1:10" ht="12.75">
      <c r="A157" s="105"/>
      <c r="B157" s="107"/>
      <c r="C157" s="111"/>
      <c r="D157" s="112"/>
      <c r="E157" s="113"/>
      <c r="F157" s="97"/>
      <c r="G157" s="97"/>
      <c r="H157" s="97"/>
      <c r="I157" s="97"/>
      <c r="J157" s="129"/>
    </row>
    <row r="158" spans="1:10" ht="12.75">
      <c r="A158" s="14" t="s">
        <v>12</v>
      </c>
      <c r="B158" s="96">
        <f>'[1]Projetos e Atividades'!$A$32</f>
        <v>2019</v>
      </c>
      <c r="C158" s="98" t="str">
        <f>'[1]Projetos e Atividades'!$B$32</f>
        <v>MANUTENÇÃO DAS ATIVIDADES DA SECRETARIA EDUCAÇÃO </v>
      </c>
      <c r="D158" s="99"/>
      <c r="E158" s="100"/>
      <c r="F158" s="92">
        <f>'Anexo IV -Projetos e Ativid '!C39</f>
        <v>2000000</v>
      </c>
      <c r="G158" s="92">
        <f>'Anexo IV -Projetos e Ativid '!D39</f>
        <v>1970000</v>
      </c>
      <c r="H158" s="92">
        <f>'Anexo IV -Projetos e Ativid '!E39</f>
        <v>1930000</v>
      </c>
      <c r="I158" s="92">
        <f>'Anexo IV -Projetos e Ativid '!F39</f>
        <v>1870000</v>
      </c>
      <c r="J158" s="94">
        <f>SUM(F158:I158)</f>
        <v>7770000</v>
      </c>
    </row>
    <row r="159" spans="1:10" ht="13.5" thickBot="1">
      <c r="A159" s="15"/>
      <c r="B159" s="97"/>
      <c r="C159" s="101"/>
      <c r="D159" s="102"/>
      <c r="E159" s="103"/>
      <c r="F159" s="93"/>
      <c r="G159" s="93"/>
      <c r="H159" s="93"/>
      <c r="I159" s="93"/>
      <c r="J159" s="95"/>
    </row>
    <row r="160" spans="1:10" ht="12.75">
      <c r="A160" s="14" t="s">
        <v>12</v>
      </c>
      <c r="B160" s="96">
        <v>2098</v>
      </c>
      <c r="C160" s="98" t="str">
        <f>'Anexo IV -Projetos e Ativid '!B40</f>
        <v>MANUTENÇÃO DAS ATIVIDADES DA SECRETARIA EDUCAÇÃO FUNDEB</v>
      </c>
      <c r="D160" s="99"/>
      <c r="E160" s="100"/>
      <c r="F160" s="92">
        <f>'Anexo IV -Projetos e Ativid '!C40</f>
        <v>250000</v>
      </c>
      <c r="G160" s="92">
        <f>'Anexo IV -Projetos e Ativid '!D40</f>
        <v>280000</v>
      </c>
      <c r="H160" s="92">
        <f>'Anexo IV -Projetos e Ativid '!E40</f>
        <v>320000</v>
      </c>
      <c r="I160" s="92">
        <f>'Anexo IV -Projetos e Ativid '!F40</f>
        <v>380000</v>
      </c>
      <c r="J160" s="94">
        <f>SUM(F160:I160)</f>
        <v>1230000</v>
      </c>
    </row>
    <row r="161" spans="1:10" ht="13.5" thickBot="1">
      <c r="A161" s="15"/>
      <c r="B161" s="97"/>
      <c r="C161" s="101"/>
      <c r="D161" s="102"/>
      <c r="E161" s="103"/>
      <c r="F161" s="93"/>
      <c r="G161" s="93"/>
      <c r="H161" s="93"/>
      <c r="I161" s="93"/>
      <c r="J161" s="95"/>
    </row>
    <row r="162" spans="1:10" ht="12.75">
      <c r="A162" s="14" t="s">
        <v>12</v>
      </c>
      <c r="B162" s="96">
        <f>'[1]Projetos e Atividades'!$A$35</f>
        <v>2010</v>
      </c>
      <c r="C162" s="98" t="str">
        <f>'Anexo IV -Projetos e Ativid '!B45</f>
        <v>EDUCAÇÃO INFANTIL CRECHE-MDE</v>
      </c>
      <c r="D162" s="99"/>
      <c r="E162" s="100"/>
      <c r="F162" s="92">
        <f>'Anexo IV -Projetos e Ativid '!C45</f>
        <v>4800000</v>
      </c>
      <c r="G162" s="92">
        <f>'Anexo IV -Projetos e Ativid '!D45</f>
        <v>4900000</v>
      </c>
      <c r="H162" s="92">
        <f>'Anexo IV -Projetos e Ativid '!E45</f>
        <v>5000000</v>
      </c>
      <c r="I162" s="92">
        <f>'Anexo IV -Projetos e Ativid '!F45</f>
        <v>5100000</v>
      </c>
      <c r="J162" s="94">
        <f>SUM(F162:I162)</f>
        <v>19800000</v>
      </c>
    </row>
    <row r="163" spans="1:10" ht="13.5" thickBot="1">
      <c r="A163" s="15"/>
      <c r="B163" s="97"/>
      <c r="C163" s="101"/>
      <c r="D163" s="102"/>
      <c r="E163" s="103"/>
      <c r="F163" s="93"/>
      <c r="G163" s="93"/>
      <c r="H163" s="93"/>
      <c r="I163" s="93"/>
      <c r="J163" s="95"/>
    </row>
    <row r="164" spans="1:10" ht="12.75">
      <c r="A164" s="14" t="s">
        <v>12</v>
      </c>
      <c r="B164" s="96">
        <f>'Anexo IV -Projetos e Ativid '!A46</f>
        <v>2015</v>
      </c>
      <c r="C164" s="98" t="str">
        <f>'Anexo IV -Projetos e Ativid '!B46</f>
        <v>EDUCAÇÃO INFANTIL CRECHE-FUNDEB</v>
      </c>
      <c r="D164" s="99"/>
      <c r="E164" s="100"/>
      <c r="F164" s="92">
        <f>'Anexo IV -Projetos e Ativid '!C46</f>
        <v>6460000</v>
      </c>
      <c r="G164" s="92">
        <f>'Anexo IV -Projetos e Ativid '!D46</f>
        <v>6600000</v>
      </c>
      <c r="H164" s="92">
        <f>'Anexo IV -Projetos e Ativid '!E46</f>
        <v>6880000</v>
      </c>
      <c r="I164" s="92">
        <f>'Anexo IV -Projetos e Ativid '!F46</f>
        <v>6770000</v>
      </c>
      <c r="J164" s="94">
        <f>SUM(F164:I164)</f>
        <v>26710000</v>
      </c>
    </row>
    <row r="165" spans="1:10" ht="13.5" thickBot="1">
      <c r="A165" s="15"/>
      <c r="B165" s="97"/>
      <c r="C165" s="101"/>
      <c r="D165" s="102"/>
      <c r="E165" s="103"/>
      <c r="F165" s="93"/>
      <c r="G165" s="93"/>
      <c r="H165" s="93"/>
      <c r="I165" s="93"/>
      <c r="J165" s="95"/>
    </row>
    <row r="166" spans="1:10" ht="12.75" customHeight="1">
      <c r="A166" s="14" t="s">
        <v>12</v>
      </c>
      <c r="B166" s="96">
        <f>'Anexo IV -Projetos e Ativid '!A47</f>
        <v>2009</v>
      </c>
      <c r="C166" s="151" t="str">
        <f>'Anexo IV -Projetos e Ativid '!B47</f>
        <v>EDUCAÇÃO INFANTIL PRE ESCOLA-MDE</v>
      </c>
      <c r="D166" s="152"/>
      <c r="E166" s="153"/>
      <c r="F166" s="154">
        <f>'Anexo IV -Projetos e Ativid '!C47</f>
        <v>330000</v>
      </c>
      <c r="G166" s="154">
        <f>'Anexo IV -Projetos e Ativid '!D47</f>
        <v>350000</v>
      </c>
      <c r="H166" s="154">
        <f>'Anexo IV -Projetos e Ativid '!E47</f>
        <v>370000</v>
      </c>
      <c r="I166" s="154">
        <f>'Anexo IV -Projetos e Ativid '!F47</f>
        <v>390000</v>
      </c>
      <c r="J166" s="150">
        <f>SUM(F166:I166)</f>
        <v>1440000</v>
      </c>
    </row>
    <row r="167" spans="1:10" ht="13.5" thickBot="1">
      <c r="A167" s="15"/>
      <c r="B167" s="97"/>
      <c r="C167" s="101"/>
      <c r="D167" s="102"/>
      <c r="E167" s="103"/>
      <c r="F167" s="93"/>
      <c r="G167" s="93"/>
      <c r="H167" s="93"/>
      <c r="I167" s="93"/>
      <c r="J167" s="95"/>
    </row>
    <row r="168" spans="1:10" ht="12.75">
      <c r="A168" s="14" t="s">
        <v>12</v>
      </c>
      <c r="B168" s="96">
        <f>'Anexo IV -Projetos e Ativid '!A48</f>
        <v>2027</v>
      </c>
      <c r="C168" s="151" t="str">
        <f>'Anexo IV -Projetos e Ativid '!B48</f>
        <v>EDUCAÇÃO INFANTIL PRE ESCOLA-FUNDEB</v>
      </c>
      <c r="D168" s="152"/>
      <c r="E168" s="153"/>
      <c r="F168" s="154">
        <f>'Anexo IV -Projetos e Ativid '!C48</f>
        <v>2100000</v>
      </c>
      <c r="G168" s="154">
        <f>'Anexo IV -Projetos e Ativid '!D48</f>
        <v>2250000</v>
      </c>
      <c r="H168" s="154">
        <f>'Anexo IV -Projetos e Ativid '!E48</f>
        <v>2500000</v>
      </c>
      <c r="I168" s="154">
        <f>'Anexo IV -Projetos e Ativid '!F48</f>
        <v>2510000</v>
      </c>
      <c r="J168" s="150">
        <f>SUM(F168:I168)</f>
        <v>9360000</v>
      </c>
    </row>
    <row r="169" spans="1:10" ht="13.5" thickBot="1">
      <c r="A169" s="15"/>
      <c r="B169" s="97"/>
      <c r="C169" s="101"/>
      <c r="D169" s="102"/>
      <c r="E169" s="103"/>
      <c r="F169" s="93"/>
      <c r="G169" s="93"/>
      <c r="H169" s="93"/>
      <c r="I169" s="93"/>
      <c r="J169" s="95"/>
    </row>
    <row r="170" spans="1:10" ht="12.75" customHeight="1">
      <c r="A170" s="14" t="s">
        <v>12</v>
      </c>
      <c r="B170" s="96">
        <f>'[1]Projetos e Atividades'!$A$37</f>
        <v>2016</v>
      </c>
      <c r="C170" s="151" t="str">
        <f>'[1]Projetos e Atividades'!$B$37</f>
        <v>EDUCAÇÃO INFANTIL-SALÁRIO EDUCAÇÃO</v>
      </c>
      <c r="D170" s="152"/>
      <c r="E170" s="153"/>
      <c r="F170" s="154">
        <f>'Anexo IV -Projetos e Ativid '!C49</f>
        <v>530000</v>
      </c>
      <c r="G170" s="154">
        <f>'Anexo IV -Projetos e Ativid '!D49</f>
        <v>700000</v>
      </c>
      <c r="H170" s="154">
        <f>'Anexo IV -Projetos e Ativid '!E49</f>
        <v>720000</v>
      </c>
      <c r="I170" s="154">
        <f>'Anexo IV -Projetos e Ativid '!F49</f>
        <v>780000</v>
      </c>
      <c r="J170" s="150">
        <f>SUM(F170:I170)</f>
        <v>2730000</v>
      </c>
    </row>
    <row r="171" spans="1:10" ht="13.5" thickBot="1">
      <c r="A171" s="15"/>
      <c r="B171" s="97"/>
      <c r="C171" s="101"/>
      <c r="D171" s="102"/>
      <c r="E171" s="103"/>
      <c r="F171" s="93"/>
      <c r="G171" s="93"/>
      <c r="H171" s="93"/>
      <c r="I171" s="93"/>
      <c r="J171" s="95"/>
    </row>
    <row r="172" spans="1:10" ht="12.75" customHeight="1">
      <c r="A172" s="14" t="s">
        <v>12</v>
      </c>
      <c r="B172" s="96">
        <f>'Anexo IV -Projetos e Ativid '!A43</f>
        <v>2099</v>
      </c>
      <c r="C172" s="151" t="str">
        <f>'Anexo IV -Projetos e Ativid '!B43</f>
        <v>EDUCAÇÃO FISCAL ENSINO FUNDAMENTAL</v>
      </c>
      <c r="D172" s="152"/>
      <c r="E172" s="153"/>
      <c r="F172" s="154">
        <f>'Anexo IV -Projetos e Ativid '!C43</f>
        <v>15000</v>
      </c>
      <c r="G172" s="154">
        <f>'Anexo IV -Projetos e Ativid '!D43</f>
        <v>10000</v>
      </c>
      <c r="H172" s="154">
        <f>'Anexo IV -Projetos e Ativid '!E43</f>
        <v>10000</v>
      </c>
      <c r="I172" s="154">
        <f>'Anexo IV -Projetos e Ativid '!F43</f>
        <v>10000</v>
      </c>
      <c r="J172" s="150">
        <f>SUM(F172:I172)</f>
        <v>45000</v>
      </c>
    </row>
    <row r="173" spans="1:10" ht="13.5" thickBot="1">
      <c r="A173" s="15"/>
      <c r="B173" s="97"/>
      <c r="C173" s="101"/>
      <c r="D173" s="102"/>
      <c r="E173" s="103"/>
      <c r="F173" s="93"/>
      <c r="G173" s="93"/>
      <c r="H173" s="93"/>
      <c r="I173" s="93"/>
      <c r="J173" s="95"/>
    </row>
    <row r="174" spans="1:10" ht="12.75" customHeight="1">
      <c r="A174" s="14" t="s">
        <v>12</v>
      </c>
      <c r="B174" s="96">
        <f>'[1]Projetos e Atividades'!$A$39</f>
        <v>2022</v>
      </c>
      <c r="C174" s="151" t="str">
        <f>'[1]Projetos e Atividades'!$B$39</f>
        <v>ENSINO FUNDAMENTAL-MDE</v>
      </c>
      <c r="D174" s="152"/>
      <c r="E174" s="153"/>
      <c r="F174" s="154">
        <f>'Anexo IV -Projetos e Ativid '!C50</f>
        <v>3350000</v>
      </c>
      <c r="G174" s="154">
        <f>'Anexo IV -Projetos e Ativid '!D50</f>
        <v>3450000</v>
      </c>
      <c r="H174" s="154">
        <f>'Anexo IV -Projetos e Ativid '!E50</f>
        <v>3500000</v>
      </c>
      <c r="I174" s="154">
        <f>'Anexo IV -Projetos e Ativid '!F50</f>
        <v>3700000</v>
      </c>
      <c r="J174" s="150">
        <f>SUM(F174:I174)</f>
        <v>14000000</v>
      </c>
    </row>
    <row r="175" spans="1:10" ht="13.5" thickBot="1">
      <c r="A175" s="15"/>
      <c r="B175" s="97"/>
      <c r="C175" s="101"/>
      <c r="D175" s="102"/>
      <c r="E175" s="103"/>
      <c r="F175" s="93"/>
      <c r="G175" s="93"/>
      <c r="H175" s="93"/>
      <c r="I175" s="93"/>
      <c r="J175" s="95"/>
    </row>
    <row r="176" spans="1:10" ht="12.75" customHeight="1">
      <c r="A176" s="14" t="s">
        <v>12</v>
      </c>
      <c r="B176" s="96">
        <f>'[1]Projetos e Atividades'!$A$40</f>
        <v>2023</v>
      </c>
      <c r="C176" s="151" t="str">
        <f>'[1]Projetos e Atividades'!$B$40</f>
        <v>ENSINO FUNDAMENTAL-FUNDEB</v>
      </c>
      <c r="D176" s="152"/>
      <c r="E176" s="153"/>
      <c r="F176" s="154">
        <f>'Anexo IV -Projetos e Ativid '!C51</f>
        <v>10700000</v>
      </c>
      <c r="G176" s="154">
        <f>'Anexo IV -Projetos e Ativid '!D51</f>
        <v>11000000</v>
      </c>
      <c r="H176" s="154">
        <f>'Anexo IV -Projetos e Ativid '!E51</f>
        <v>11450000</v>
      </c>
      <c r="I176" s="154">
        <f>'Anexo IV -Projetos e Ativid '!F51</f>
        <v>11200000</v>
      </c>
      <c r="J176" s="150">
        <f>SUM(F176:I176)</f>
        <v>44350000</v>
      </c>
    </row>
    <row r="177" spans="1:10" ht="13.5" thickBot="1">
      <c r="A177" s="15"/>
      <c r="B177" s="97"/>
      <c r="C177" s="101"/>
      <c r="D177" s="102"/>
      <c r="E177" s="103"/>
      <c r="F177" s="93"/>
      <c r="G177" s="93"/>
      <c r="H177" s="93"/>
      <c r="I177" s="93"/>
      <c r="J177" s="95"/>
    </row>
    <row r="178" spans="1:10" ht="12.75" customHeight="1">
      <c r="A178" s="14" t="s">
        <v>12</v>
      </c>
      <c r="B178" s="96">
        <f>'[1]Projetos e Atividades'!$A$41</f>
        <v>2024</v>
      </c>
      <c r="C178" s="151" t="str">
        <f>'[1]Projetos e Atividades'!$B$41</f>
        <v>ENSINO FUNDAMENTAL-SALÁRIO EDUCAÇÃO</v>
      </c>
      <c r="D178" s="152"/>
      <c r="E178" s="153"/>
      <c r="F178" s="154">
        <f>'Anexo IV -Projetos e Ativid '!C52</f>
        <v>400000</v>
      </c>
      <c r="G178" s="154">
        <f>'Anexo IV -Projetos e Ativid '!D52</f>
        <v>690000</v>
      </c>
      <c r="H178" s="154">
        <f>'Anexo IV -Projetos e Ativid '!E52</f>
        <v>700000</v>
      </c>
      <c r="I178" s="154">
        <f>'Anexo IV -Projetos e Ativid '!F52</f>
        <v>750000</v>
      </c>
      <c r="J178" s="150">
        <f>SUM(F178:I178)</f>
        <v>2540000</v>
      </c>
    </row>
    <row r="179" spans="1:10" ht="13.5" thickBot="1">
      <c r="A179" s="15"/>
      <c r="B179" s="97"/>
      <c r="C179" s="101"/>
      <c r="D179" s="102"/>
      <c r="E179" s="103"/>
      <c r="F179" s="93"/>
      <c r="G179" s="93"/>
      <c r="H179" s="93"/>
      <c r="I179" s="93"/>
      <c r="J179" s="95"/>
    </row>
    <row r="180" spans="1:10" ht="12.75">
      <c r="A180" s="70"/>
      <c r="B180" s="71"/>
      <c r="C180" s="72"/>
      <c r="D180" s="72"/>
      <c r="E180" s="72"/>
      <c r="F180" s="73"/>
      <c r="G180" s="73"/>
      <c r="H180" s="73"/>
      <c r="I180" s="73"/>
      <c r="J180" s="70"/>
    </row>
    <row r="181" spans="1:10" ht="12.75">
      <c r="A181" s="70"/>
      <c r="B181" s="71"/>
      <c r="C181" s="72"/>
      <c r="D181" s="72"/>
      <c r="E181" s="72"/>
      <c r="F181" s="73"/>
      <c r="G181" s="73"/>
      <c r="H181" s="73"/>
      <c r="I181" s="73"/>
      <c r="J181" s="70"/>
    </row>
    <row r="182" ht="13.5" thickBot="1"/>
    <row r="183" spans="1:10" ht="13.5" thickBot="1">
      <c r="A183" s="119" t="s">
        <v>1</v>
      </c>
      <c r="B183" s="119"/>
      <c r="C183" s="120" t="str">
        <f>'[2]Anexo II - Resumo dos Programas'!B13</f>
        <v>Proteção Social Especial</v>
      </c>
      <c r="D183" s="121"/>
      <c r="E183" s="121"/>
      <c r="F183" s="121"/>
      <c r="G183" s="121"/>
      <c r="H183" s="121"/>
      <c r="I183" s="121"/>
      <c r="J183" s="122"/>
    </row>
    <row r="184" spans="1:10" ht="12.75">
      <c r="A184" s="119" t="s">
        <v>3</v>
      </c>
      <c r="B184" s="119"/>
      <c r="C184" s="130" t="s">
        <v>22</v>
      </c>
      <c r="D184" s="131"/>
      <c r="E184" s="131"/>
      <c r="F184" s="131"/>
      <c r="G184" s="131"/>
      <c r="H184" s="131"/>
      <c r="I184" s="131"/>
      <c r="J184" s="132"/>
    </row>
    <row r="185" spans="1:10" ht="12.75">
      <c r="A185" s="2"/>
      <c r="B185" s="2"/>
      <c r="C185" s="133"/>
      <c r="D185" s="119"/>
      <c r="E185" s="119"/>
      <c r="F185" s="119"/>
      <c r="G185" s="119"/>
      <c r="H185" s="119"/>
      <c r="I185" s="119"/>
      <c r="J185" s="134"/>
    </row>
    <row r="186" spans="1:10" ht="12.75">
      <c r="A186" s="2"/>
      <c r="B186" s="2"/>
      <c r="C186" s="133"/>
      <c r="D186" s="119"/>
      <c r="E186" s="119"/>
      <c r="F186" s="119"/>
      <c r="G186" s="119"/>
      <c r="H186" s="119"/>
      <c r="I186" s="119"/>
      <c r="J186" s="134"/>
    </row>
    <row r="187" spans="1:10" ht="12.75">
      <c r="A187" s="2"/>
      <c r="B187" s="2"/>
      <c r="C187" s="133"/>
      <c r="D187" s="119"/>
      <c r="E187" s="119"/>
      <c r="F187" s="119"/>
      <c r="G187" s="119"/>
      <c r="H187" s="119"/>
      <c r="I187" s="119"/>
      <c r="J187" s="134"/>
    </row>
    <row r="188" spans="1:10" ht="13.5" thickBot="1">
      <c r="A188" s="2"/>
      <c r="B188" s="2"/>
      <c r="C188" s="135"/>
      <c r="D188" s="136"/>
      <c r="E188" s="136"/>
      <c r="F188" s="136"/>
      <c r="G188" s="136"/>
      <c r="H188" s="136"/>
      <c r="I188" s="136"/>
      <c r="J188" s="137"/>
    </row>
    <row r="189" spans="1:10" ht="12.75">
      <c r="A189" s="2"/>
      <c r="B189" s="2"/>
      <c r="C189" s="2"/>
      <c r="D189" s="2"/>
      <c r="E189" s="2"/>
      <c r="F189" s="2"/>
      <c r="G189" s="2"/>
      <c r="H189" s="2"/>
      <c r="I189" s="2"/>
      <c r="J189" s="46"/>
    </row>
    <row r="190" spans="1:10" ht="12.75">
      <c r="A190" s="2"/>
      <c r="B190" s="2"/>
      <c r="C190" s="2"/>
      <c r="D190" s="2"/>
      <c r="E190" s="2"/>
      <c r="F190" s="2"/>
      <c r="G190" s="2"/>
      <c r="H190" s="2"/>
      <c r="I190" s="2"/>
      <c r="J190" s="46"/>
    </row>
    <row r="191" spans="1:10" ht="12.75">
      <c r="A191" s="123" t="s">
        <v>5</v>
      </c>
      <c r="B191" s="124"/>
      <c r="C191" s="124"/>
      <c r="D191" s="124"/>
      <c r="E191" s="3"/>
      <c r="F191" s="4">
        <v>2022</v>
      </c>
      <c r="G191" s="4">
        <v>2023</v>
      </c>
      <c r="H191" s="4">
        <v>2024</v>
      </c>
      <c r="I191" s="4">
        <v>2025</v>
      </c>
      <c r="J191" s="5" t="s">
        <v>6</v>
      </c>
    </row>
    <row r="192" spans="1:10" ht="12.75">
      <c r="A192" s="125" t="s">
        <v>7</v>
      </c>
      <c r="B192" s="126"/>
      <c r="C192" s="127"/>
      <c r="D192" s="6"/>
      <c r="E192" s="7"/>
      <c r="F192" s="8">
        <f>F196+F198+F200+F202</f>
        <v>755000</v>
      </c>
      <c r="G192" s="8">
        <f>G196+G198+G200+G202</f>
        <v>765000</v>
      </c>
      <c r="H192" s="8">
        <f>H196+H198+H200+H202</f>
        <v>765000</v>
      </c>
      <c r="I192" s="8">
        <f>I196+I198+I200+I202</f>
        <v>775000</v>
      </c>
      <c r="J192" s="9">
        <f>SUM(F192:I192)</f>
        <v>3060000</v>
      </c>
    </row>
    <row r="193" spans="1:10" ht="12.75">
      <c r="A193" s="10"/>
      <c r="B193" s="11"/>
      <c r="C193" s="114"/>
      <c r="D193" s="114"/>
      <c r="E193" s="114"/>
      <c r="F193" s="12"/>
      <c r="G193" s="12"/>
      <c r="H193" s="12"/>
      <c r="I193" s="12"/>
      <c r="J193" s="13"/>
    </row>
    <row r="194" spans="1:10" ht="12.75">
      <c r="A194" s="104" t="s">
        <v>8</v>
      </c>
      <c r="B194" s="106" t="s">
        <v>9</v>
      </c>
      <c r="C194" s="108" t="s">
        <v>10</v>
      </c>
      <c r="D194" s="109"/>
      <c r="E194" s="110"/>
      <c r="F194" s="96">
        <f>F191</f>
        <v>2022</v>
      </c>
      <c r="G194" s="96">
        <f>G191</f>
        <v>2023</v>
      </c>
      <c r="H194" s="96">
        <f>H191</f>
        <v>2024</v>
      </c>
      <c r="I194" s="96">
        <f>I191</f>
        <v>2025</v>
      </c>
      <c r="J194" s="128" t="s">
        <v>11</v>
      </c>
    </row>
    <row r="195" spans="1:10" ht="12.75">
      <c r="A195" s="105"/>
      <c r="B195" s="107"/>
      <c r="C195" s="111"/>
      <c r="D195" s="112"/>
      <c r="E195" s="113"/>
      <c r="F195" s="97"/>
      <c r="G195" s="97"/>
      <c r="H195" s="97"/>
      <c r="I195" s="97"/>
      <c r="J195" s="129"/>
    </row>
    <row r="196" spans="1:10" ht="12.75">
      <c r="A196" s="14" t="s">
        <v>12</v>
      </c>
      <c r="B196" s="96">
        <v>2028</v>
      </c>
      <c r="C196" s="98" t="str">
        <f>'[1]Projetos e Atividades'!$B$34</f>
        <v>CONVÊNIO COM ENTIDADES DE ATENDIMENTOS ESPECIALIZADOS </v>
      </c>
      <c r="D196" s="99"/>
      <c r="E196" s="100"/>
      <c r="F196" s="92">
        <f>'Anexo IV -Projetos e Ativid '!C44</f>
        <v>540000</v>
      </c>
      <c r="G196" s="92">
        <f>'Anexo IV -Projetos e Ativid '!D44</f>
        <v>550000</v>
      </c>
      <c r="H196" s="92">
        <f>'Anexo IV -Projetos e Ativid '!E44</f>
        <v>550000</v>
      </c>
      <c r="I196" s="92">
        <f>'Anexo IV -Projetos e Ativid '!F44</f>
        <v>560000</v>
      </c>
      <c r="J196" s="94">
        <f>SUM(F196:I196)</f>
        <v>2200000</v>
      </c>
    </row>
    <row r="197" spans="1:10" ht="13.5" thickBot="1">
      <c r="A197" s="15"/>
      <c r="B197" s="97"/>
      <c r="C197" s="101"/>
      <c r="D197" s="102"/>
      <c r="E197" s="103"/>
      <c r="F197" s="93"/>
      <c r="G197" s="93"/>
      <c r="H197" s="93"/>
      <c r="I197" s="93"/>
      <c r="J197" s="95"/>
    </row>
    <row r="198" spans="1:10" ht="12.75">
      <c r="A198" s="14" t="s">
        <v>12</v>
      </c>
      <c r="B198" s="96">
        <f>'[1]Projetos e Atividades'!$A$90</f>
        <v>2080</v>
      </c>
      <c r="C198" s="98" t="str">
        <f>'[1]Projetos e Atividades'!$B$90</f>
        <v>CONVÊNIO DE APOIO A PESSOA PORTADORA DE NECESSIDADES ESPECIAIS </v>
      </c>
      <c r="D198" s="99"/>
      <c r="E198" s="100"/>
      <c r="F198" s="92">
        <f>'Anexo IV -Projetos e Ativid '!C108</f>
        <v>35000</v>
      </c>
      <c r="G198" s="92">
        <f>'Anexo IV -Projetos e Ativid '!D108</f>
        <v>35000</v>
      </c>
      <c r="H198" s="92">
        <f>'Anexo IV -Projetos e Ativid '!E108</f>
        <v>35000</v>
      </c>
      <c r="I198" s="92">
        <f>'Anexo IV -Projetos e Ativid '!F108</f>
        <v>35000</v>
      </c>
      <c r="J198" s="94">
        <f>SUM(F198:I198)</f>
        <v>140000</v>
      </c>
    </row>
    <row r="199" spans="1:10" ht="13.5" thickBot="1">
      <c r="A199" s="15"/>
      <c r="B199" s="97"/>
      <c r="C199" s="101"/>
      <c r="D199" s="102"/>
      <c r="E199" s="103"/>
      <c r="F199" s="93"/>
      <c r="G199" s="93"/>
      <c r="H199" s="93"/>
      <c r="I199" s="93"/>
      <c r="J199" s="95"/>
    </row>
    <row r="200" spans="1:10" ht="12.75">
      <c r="A200" s="14" t="s">
        <v>12</v>
      </c>
      <c r="B200" s="96">
        <f>'[1]Projetos e Atividades'!$A$33</f>
        <v>2025</v>
      </c>
      <c r="C200" s="98" t="str">
        <f>'[1]Projetos e Atividades'!$B$33</f>
        <v>ATENDIMENTO ESPECIALIZADO NAI</v>
      </c>
      <c r="D200" s="99"/>
      <c r="E200" s="100"/>
      <c r="F200" s="92">
        <f>'Anexo IV -Projetos e Ativid '!C41</f>
        <v>80000</v>
      </c>
      <c r="G200" s="92">
        <f>'Anexo IV -Projetos e Ativid '!D41</f>
        <v>70000</v>
      </c>
      <c r="H200" s="92">
        <f>'Anexo IV -Projetos e Ativid '!E41</f>
        <v>60000</v>
      </c>
      <c r="I200" s="92">
        <f>'Anexo IV -Projetos e Ativid '!F41</f>
        <v>50000</v>
      </c>
      <c r="J200" s="94">
        <f>SUM(F200:I200)</f>
        <v>260000</v>
      </c>
    </row>
    <row r="201" spans="1:10" ht="13.5" thickBot="1">
      <c r="A201" s="15"/>
      <c r="B201" s="97"/>
      <c r="C201" s="101"/>
      <c r="D201" s="102"/>
      <c r="E201" s="103"/>
      <c r="F201" s="93"/>
      <c r="G201" s="93"/>
      <c r="H201" s="93"/>
      <c r="I201" s="93"/>
      <c r="J201" s="95"/>
    </row>
    <row r="202" spans="1:10" ht="12.75">
      <c r="A202" s="14" t="s">
        <v>12</v>
      </c>
      <c r="B202" s="96">
        <v>2100</v>
      </c>
      <c r="C202" s="98" t="str">
        <f>'Anexo IV -Projetos e Ativid '!B42</f>
        <v>ATENDIMENTO ESPECIALIZADO NAI FUNDEB</v>
      </c>
      <c r="D202" s="99"/>
      <c r="E202" s="100"/>
      <c r="F202" s="92">
        <f>'Anexo IV -Projetos e Ativid '!C42</f>
        <v>100000</v>
      </c>
      <c r="G202" s="92">
        <f>'Anexo IV -Projetos e Ativid '!D42</f>
        <v>110000</v>
      </c>
      <c r="H202" s="92">
        <f>'Anexo IV -Projetos e Ativid '!E42</f>
        <v>120000</v>
      </c>
      <c r="I202" s="92">
        <f>'Anexo IV -Projetos e Ativid '!F42</f>
        <v>130000</v>
      </c>
      <c r="J202" s="94">
        <f>SUM(F202:I202)</f>
        <v>460000</v>
      </c>
    </row>
    <row r="203" spans="1:10" ht="13.5" thickBot="1">
      <c r="A203" s="15"/>
      <c r="B203" s="97"/>
      <c r="C203" s="101"/>
      <c r="D203" s="102"/>
      <c r="E203" s="103"/>
      <c r="F203" s="93"/>
      <c r="G203" s="93"/>
      <c r="H203" s="93"/>
      <c r="I203" s="93"/>
      <c r="J203" s="95"/>
    </row>
    <row r="204" ht="13.5" thickBot="1"/>
    <row r="205" spans="1:10" ht="13.5" thickBot="1">
      <c r="A205" s="119" t="s">
        <v>1</v>
      </c>
      <c r="B205" s="119"/>
      <c r="C205" s="120" t="str">
        <f>'[2]Anexo II - Resumo dos Programas'!B14</f>
        <v>Assistência ao Educando</v>
      </c>
      <c r="D205" s="121"/>
      <c r="E205" s="121"/>
      <c r="F205" s="121"/>
      <c r="G205" s="121"/>
      <c r="H205" s="121"/>
      <c r="I205" s="121"/>
      <c r="J205" s="122"/>
    </row>
    <row r="206" spans="1:10" ht="12.75">
      <c r="A206" s="119" t="s">
        <v>3</v>
      </c>
      <c r="B206" s="119"/>
      <c r="C206" s="130" t="s">
        <v>23</v>
      </c>
      <c r="D206" s="131"/>
      <c r="E206" s="131"/>
      <c r="F206" s="131"/>
      <c r="G206" s="131"/>
      <c r="H206" s="131"/>
      <c r="I206" s="131"/>
      <c r="J206" s="132"/>
    </row>
    <row r="207" spans="1:10" ht="12.75">
      <c r="A207" s="2"/>
      <c r="B207" s="2"/>
      <c r="C207" s="133"/>
      <c r="D207" s="119"/>
      <c r="E207" s="119"/>
      <c r="F207" s="119"/>
      <c r="G207" s="119"/>
      <c r="H207" s="119"/>
      <c r="I207" s="119"/>
      <c r="J207" s="134"/>
    </row>
    <row r="208" spans="1:10" ht="12.75">
      <c r="A208" s="2"/>
      <c r="B208" s="2"/>
      <c r="C208" s="133"/>
      <c r="D208" s="119"/>
      <c r="E208" s="119"/>
      <c r="F208" s="119"/>
      <c r="G208" s="119"/>
      <c r="H208" s="119"/>
      <c r="I208" s="119"/>
      <c r="J208" s="134"/>
    </row>
    <row r="209" spans="1:10" ht="12.75">
      <c r="A209" s="2"/>
      <c r="B209" s="2"/>
      <c r="C209" s="133"/>
      <c r="D209" s="119"/>
      <c r="E209" s="119"/>
      <c r="F209" s="119"/>
      <c r="G209" s="119"/>
      <c r="H209" s="119"/>
      <c r="I209" s="119"/>
      <c r="J209" s="134"/>
    </row>
    <row r="210" spans="1:10" ht="13.5" thickBot="1">
      <c r="A210" s="2"/>
      <c r="B210" s="2"/>
      <c r="C210" s="135"/>
      <c r="D210" s="136"/>
      <c r="E210" s="136"/>
      <c r="F210" s="136"/>
      <c r="G210" s="136"/>
      <c r="H210" s="136"/>
      <c r="I210" s="136"/>
      <c r="J210" s="137"/>
    </row>
    <row r="211" spans="1:10" ht="12.75">
      <c r="A211" s="123" t="s">
        <v>5</v>
      </c>
      <c r="B211" s="124"/>
      <c r="C211" s="124"/>
      <c r="D211" s="124"/>
      <c r="E211" s="3"/>
      <c r="F211" s="4">
        <v>2022</v>
      </c>
      <c r="G211" s="4">
        <v>2023</v>
      </c>
      <c r="H211" s="4">
        <v>2024</v>
      </c>
      <c r="I211" s="4">
        <v>2025</v>
      </c>
      <c r="J211" s="5" t="s">
        <v>6</v>
      </c>
    </row>
    <row r="212" spans="1:10" ht="12.75">
      <c r="A212" s="125" t="s">
        <v>7</v>
      </c>
      <c r="B212" s="126"/>
      <c r="C212" s="127"/>
      <c r="D212" s="6"/>
      <c r="E212" s="7"/>
      <c r="F212" s="8">
        <f>F216+F218+F220</f>
        <v>1900000</v>
      </c>
      <c r="G212" s="8">
        <f>G216+G218+G220</f>
        <v>1940000</v>
      </c>
      <c r="H212" s="8">
        <f>H216+H218+H220</f>
        <v>1970000</v>
      </c>
      <c r="I212" s="8">
        <f>I216+I218+I220</f>
        <v>1995000</v>
      </c>
      <c r="J212" s="9">
        <f>SUM(F212:I212)</f>
        <v>7805000</v>
      </c>
    </row>
    <row r="213" spans="1:10" ht="12.75">
      <c r="A213" s="10"/>
      <c r="B213" s="11"/>
      <c r="C213" s="114"/>
      <c r="D213" s="114"/>
      <c r="E213" s="114"/>
      <c r="F213" s="12"/>
      <c r="G213" s="12"/>
      <c r="H213" s="12"/>
      <c r="I213" s="12"/>
      <c r="J213" s="13"/>
    </row>
    <row r="214" spans="1:10" ht="12.75">
      <c r="A214" s="104" t="s">
        <v>8</v>
      </c>
      <c r="B214" s="106" t="s">
        <v>9</v>
      </c>
      <c r="C214" s="108" t="s">
        <v>10</v>
      </c>
      <c r="D214" s="109"/>
      <c r="E214" s="110"/>
      <c r="F214" s="96">
        <f>F211</f>
        <v>2022</v>
      </c>
      <c r="G214" s="96">
        <f>G211</f>
        <v>2023</v>
      </c>
      <c r="H214" s="96">
        <f>H211</f>
        <v>2024</v>
      </c>
      <c r="I214" s="96">
        <f>I211</f>
        <v>2025</v>
      </c>
      <c r="J214" s="128" t="s">
        <v>11</v>
      </c>
    </row>
    <row r="215" spans="1:10" ht="12.75">
      <c r="A215" s="105"/>
      <c r="B215" s="107"/>
      <c r="C215" s="111"/>
      <c r="D215" s="112"/>
      <c r="E215" s="113"/>
      <c r="F215" s="97"/>
      <c r="G215" s="97"/>
      <c r="H215" s="97"/>
      <c r="I215" s="97"/>
      <c r="J215" s="129"/>
    </row>
    <row r="216" spans="1:10" ht="12.75">
      <c r="A216" s="14" t="s">
        <v>12</v>
      </c>
      <c r="B216" s="96">
        <v>2026</v>
      </c>
      <c r="C216" s="98" t="str">
        <f>'[1]Projetos e Atividades'!$B$42</f>
        <v>SERVIÇOS DE TRANSPORTE ESCOLAR </v>
      </c>
      <c r="D216" s="99"/>
      <c r="E216" s="100"/>
      <c r="F216" s="92">
        <f>'Anexo IV -Projetos e Ativid '!C53</f>
        <v>740000</v>
      </c>
      <c r="G216" s="92">
        <f>'Anexo IV -Projetos e Ativid '!D53</f>
        <v>750000</v>
      </c>
      <c r="H216" s="92">
        <f>'Anexo IV -Projetos e Ativid '!E53</f>
        <v>760000</v>
      </c>
      <c r="I216" s="92">
        <f>'Anexo IV -Projetos e Ativid '!F53</f>
        <v>765000</v>
      </c>
      <c r="J216" s="94">
        <f>SUM(F216:I216)</f>
        <v>3015000</v>
      </c>
    </row>
    <row r="217" spans="1:10" ht="13.5" thickBot="1">
      <c r="A217" s="15"/>
      <c r="B217" s="97"/>
      <c r="C217" s="101"/>
      <c r="D217" s="102"/>
      <c r="E217" s="103"/>
      <c r="F217" s="93"/>
      <c r="G217" s="93"/>
      <c r="H217" s="93"/>
      <c r="I217" s="93"/>
      <c r="J217" s="95"/>
    </row>
    <row r="218" spans="1:10" ht="12.75">
      <c r="A218" s="14" t="s">
        <v>12</v>
      </c>
      <c r="B218" s="96">
        <f>'[1]Projetos e Atividades'!$A$43</f>
        <v>2029</v>
      </c>
      <c r="C218" s="98" t="str">
        <f>'[1]Projetos e Atividades'!$B$43</f>
        <v>ALIMENTAÇÃO ESCOLAR ENSINO FUNDAMENTAL</v>
      </c>
      <c r="D218" s="99"/>
      <c r="E218" s="100"/>
      <c r="F218" s="92">
        <f>'Anexo IV -Projetos e Ativid '!C54</f>
        <v>650000</v>
      </c>
      <c r="G218" s="92">
        <f>'Anexo IV -Projetos e Ativid '!D54</f>
        <v>660000</v>
      </c>
      <c r="H218" s="92">
        <f>'Anexo IV -Projetos e Ativid '!E54</f>
        <v>670000</v>
      </c>
      <c r="I218" s="92">
        <f>'Anexo IV -Projetos e Ativid '!F54</f>
        <v>680000</v>
      </c>
      <c r="J218" s="94">
        <f>SUM(F218:I218)</f>
        <v>2660000</v>
      </c>
    </row>
    <row r="219" spans="1:10" ht="13.5" thickBot="1">
      <c r="A219" s="15"/>
      <c r="B219" s="97"/>
      <c r="C219" s="101"/>
      <c r="D219" s="102"/>
      <c r="E219" s="103"/>
      <c r="F219" s="93"/>
      <c r="G219" s="93"/>
      <c r="H219" s="93"/>
      <c r="I219" s="93"/>
      <c r="J219" s="95"/>
    </row>
    <row r="220" spans="1:10" ht="12.75">
      <c r="A220" s="14" t="s">
        <v>12</v>
      </c>
      <c r="B220" s="96">
        <f>'[1]Projetos e Atividades'!$A$48</f>
        <v>2034</v>
      </c>
      <c r="C220" s="98" t="str">
        <f>'[1]Projetos e Atividades'!$B$48</f>
        <v>ALIMENTAÇÃO ESCOLAR EDUCAÇÃO INFANTIL</v>
      </c>
      <c r="D220" s="99"/>
      <c r="E220" s="100"/>
      <c r="F220" s="92">
        <f>'Anexo IV -Projetos e Ativid '!C58</f>
        <v>510000</v>
      </c>
      <c r="G220" s="92">
        <f>'Anexo IV -Projetos e Ativid '!D58</f>
        <v>530000</v>
      </c>
      <c r="H220" s="92">
        <f>'Anexo IV -Projetos e Ativid '!E58</f>
        <v>540000</v>
      </c>
      <c r="I220" s="92">
        <f>'Anexo IV -Projetos e Ativid '!F58</f>
        <v>550000</v>
      </c>
      <c r="J220" s="94">
        <f>SUM(F220:I220)</f>
        <v>2130000</v>
      </c>
    </row>
    <row r="221" spans="1:10" ht="13.5" thickBot="1">
      <c r="A221" s="15"/>
      <c r="B221" s="97"/>
      <c r="C221" s="101"/>
      <c r="D221" s="102"/>
      <c r="E221" s="103"/>
      <c r="F221" s="93"/>
      <c r="G221" s="93"/>
      <c r="H221" s="93"/>
      <c r="I221" s="93"/>
      <c r="J221" s="95"/>
    </row>
    <row r="222" ht="13.5" thickBot="1"/>
    <row r="223" spans="1:10" ht="13.5" thickBot="1">
      <c r="A223" s="119" t="s">
        <v>1</v>
      </c>
      <c r="B223" s="119"/>
      <c r="C223" s="120" t="str">
        <f>'[2]Anexo II - Resumo dos Programas'!B15</f>
        <v>Desenvolvimento da Cultura</v>
      </c>
      <c r="D223" s="121"/>
      <c r="E223" s="121"/>
      <c r="F223" s="121"/>
      <c r="G223" s="121"/>
      <c r="H223" s="121"/>
      <c r="I223" s="121"/>
      <c r="J223" s="122"/>
    </row>
    <row r="224" spans="1:10" ht="12.75">
      <c r="A224" s="119" t="s">
        <v>3</v>
      </c>
      <c r="B224" s="119"/>
      <c r="C224" s="130" t="s">
        <v>24</v>
      </c>
      <c r="D224" s="131"/>
      <c r="E224" s="131"/>
      <c r="F224" s="131"/>
      <c r="G224" s="131"/>
      <c r="H224" s="131"/>
      <c r="I224" s="131"/>
      <c r="J224" s="132"/>
    </row>
    <row r="225" spans="1:10" ht="12.75">
      <c r="A225" s="2"/>
      <c r="B225" s="2"/>
      <c r="C225" s="133"/>
      <c r="D225" s="119"/>
      <c r="E225" s="119"/>
      <c r="F225" s="119"/>
      <c r="G225" s="119"/>
      <c r="H225" s="119"/>
      <c r="I225" s="119"/>
      <c r="J225" s="134"/>
    </row>
    <row r="226" spans="1:10" ht="12.75">
      <c r="A226" s="2"/>
      <c r="B226" s="2"/>
      <c r="C226" s="133"/>
      <c r="D226" s="119"/>
      <c r="E226" s="119"/>
      <c r="F226" s="119"/>
      <c r="G226" s="119"/>
      <c r="H226" s="119"/>
      <c r="I226" s="119"/>
      <c r="J226" s="134"/>
    </row>
    <row r="227" spans="1:10" ht="12.75">
      <c r="A227" s="2"/>
      <c r="B227" s="2"/>
      <c r="C227" s="133"/>
      <c r="D227" s="119"/>
      <c r="E227" s="119"/>
      <c r="F227" s="119"/>
      <c r="G227" s="119"/>
      <c r="H227" s="119"/>
      <c r="I227" s="119"/>
      <c r="J227" s="134"/>
    </row>
    <row r="228" spans="1:10" ht="13.5" thickBot="1">
      <c r="A228" s="2"/>
      <c r="B228" s="2"/>
      <c r="C228" s="135"/>
      <c r="D228" s="136"/>
      <c r="E228" s="136"/>
      <c r="F228" s="136"/>
      <c r="G228" s="136"/>
      <c r="H228" s="136"/>
      <c r="I228" s="136"/>
      <c r="J228" s="137"/>
    </row>
    <row r="229" spans="1:10" ht="12.75">
      <c r="A229" s="123" t="s">
        <v>5</v>
      </c>
      <c r="B229" s="124"/>
      <c r="C229" s="124"/>
      <c r="D229" s="124"/>
      <c r="E229" s="3"/>
      <c r="F229" s="4">
        <v>2022</v>
      </c>
      <c r="G229" s="4">
        <v>2023</v>
      </c>
      <c r="H229" s="4">
        <v>2024</v>
      </c>
      <c r="I229" s="4">
        <v>2025</v>
      </c>
      <c r="J229" s="5" t="s">
        <v>6</v>
      </c>
    </row>
    <row r="230" spans="1:10" ht="12.75">
      <c r="A230" s="125" t="s">
        <v>7</v>
      </c>
      <c r="B230" s="126"/>
      <c r="C230" s="127"/>
      <c r="D230" s="6"/>
      <c r="E230" s="7"/>
      <c r="F230" s="8">
        <f>F234+F236+F238</f>
        <v>0</v>
      </c>
      <c r="G230" s="8">
        <f>G234+G236+G238</f>
        <v>400000</v>
      </c>
      <c r="H230" s="8">
        <f>H234+H236+H238</f>
        <v>430000</v>
      </c>
      <c r="I230" s="8">
        <f>I234+I236+I238</f>
        <v>460000</v>
      </c>
      <c r="J230" s="9">
        <f>SUM(F230:I230)</f>
        <v>1290000</v>
      </c>
    </row>
    <row r="231" spans="1:10" ht="12.75">
      <c r="A231" s="10"/>
      <c r="B231" s="11"/>
      <c r="C231" s="114"/>
      <c r="D231" s="114"/>
      <c r="E231" s="114"/>
      <c r="F231" s="12"/>
      <c r="G231" s="12"/>
      <c r="H231" s="12"/>
      <c r="I231" s="12"/>
      <c r="J231" s="13"/>
    </row>
    <row r="232" spans="1:10" ht="12.75">
      <c r="A232" s="104" t="s">
        <v>8</v>
      </c>
      <c r="B232" s="106" t="s">
        <v>9</v>
      </c>
      <c r="C232" s="108" t="s">
        <v>10</v>
      </c>
      <c r="D232" s="109"/>
      <c r="E232" s="110"/>
      <c r="F232" s="96">
        <f>F229</f>
        <v>2022</v>
      </c>
      <c r="G232" s="96">
        <f>G229</f>
        <v>2023</v>
      </c>
      <c r="H232" s="96">
        <f>H229</f>
        <v>2024</v>
      </c>
      <c r="I232" s="96">
        <f>I229</f>
        <v>2025</v>
      </c>
      <c r="J232" s="128" t="s">
        <v>11</v>
      </c>
    </row>
    <row r="233" spans="1:10" ht="12.75">
      <c r="A233" s="105"/>
      <c r="B233" s="107"/>
      <c r="C233" s="111"/>
      <c r="D233" s="112"/>
      <c r="E233" s="113"/>
      <c r="F233" s="97"/>
      <c r="G233" s="97"/>
      <c r="H233" s="97"/>
      <c r="I233" s="97"/>
      <c r="J233" s="129"/>
    </row>
    <row r="234" spans="1:10" ht="12.75">
      <c r="A234" s="14" t="s">
        <v>12</v>
      </c>
      <c r="B234" s="96">
        <v>2031</v>
      </c>
      <c r="C234" s="98" t="str">
        <f>'[1]Projetos e Atividades'!$B$44</f>
        <v>MANUTENÇÃO DO DEPARTAMENTO DE CULTURA</v>
      </c>
      <c r="D234" s="99"/>
      <c r="E234" s="100"/>
      <c r="F234" s="92">
        <f>'Anexo IV -Projetos e Ativid '!C116</f>
        <v>0</v>
      </c>
      <c r="G234" s="92">
        <f>'Anexo IV -Projetos e Ativid '!D116</f>
        <v>340000</v>
      </c>
      <c r="H234" s="92">
        <f>'Anexo IV -Projetos e Ativid '!E116</f>
        <v>360000</v>
      </c>
      <c r="I234" s="92">
        <f>'Anexo IV -Projetos e Ativid '!F116</f>
        <v>380000</v>
      </c>
      <c r="J234" s="94">
        <f>SUM(F234:I234)</f>
        <v>1080000</v>
      </c>
    </row>
    <row r="235" spans="1:10" ht="13.5" thickBot="1">
      <c r="A235" s="15"/>
      <c r="B235" s="97"/>
      <c r="C235" s="101"/>
      <c r="D235" s="102"/>
      <c r="E235" s="103"/>
      <c r="F235" s="93"/>
      <c r="G235" s="93"/>
      <c r="H235" s="93"/>
      <c r="I235" s="93"/>
      <c r="J235" s="95"/>
    </row>
    <row r="236" spans="1:10" ht="12.75">
      <c r="A236" s="14" t="s">
        <v>12</v>
      </c>
      <c r="B236" s="142">
        <f>'[1]Projetos e Atividades'!$A$45</f>
        <v>2032</v>
      </c>
      <c r="C236" s="144" t="str">
        <f>'[1]Projetos e Atividades'!$B$45</f>
        <v> EVENTOS CULTURAIS</v>
      </c>
      <c r="D236" s="145"/>
      <c r="E236" s="146"/>
      <c r="F236" s="138"/>
      <c r="G236" s="138"/>
      <c r="H236" s="138"/>
      <c r="I236" s="138"/>
      <c r="J236" s="140">
        <f>SUM(F236:I236)</f>
        <v>0</v>
      </c>
    </row>
    <row r="237" spans="1:10" ht="13.5" thickBot="1">
      <c r="A237" s="15"/>
      <c r="B237" s="143"/>
      <c r="C237" s="147"/>
      <c r="D237" s="148"/>
      <c r="E237" s="149"/>
      <c r="F237" s="139"/>
      <c r="G237" s="139"/>
      <c r="H237" s="139"/>
      <c r="I237" s="139"/>
      <c r="J237" s="141"/>
    </row>
    <row r="238" spans="1:10" ht="12.75">
      <c r="A238" s="14" t="s">
        <v>12</v>
      </c>
      <c r="B238" s="96">
        <f>'Anexo IV -Projetos e Ativid '!A121</f>
        <v>2094</v>
      </c>
      <c r="C238" s="98" t="str">
        <f>'Anexo IV -Projetos e Ativid '!B121</f>
        <v>PATRIMÔNIO HISTÓRICO E CULTURAL</v>
      </c>
      <c r="D238" s="99"/>
      <c r="E238" s="100"/>
      <c r="F238" s="92">
        <f>'Anexo IV -Projetos e Ativid '!C121</f>
        <v>0</v>
      </c>
      <c r="G238" s="92">
        <f>'Anexo IV -Projetos e Ativid '!D121</f>
        <v>60000</v>
      </c>
      <c r="H238" s="92">
        <f>'Anexo IV -Projetos e Ativid '!E121</f>
        <v>70000</v>
      </c>
      <c r="I238" s="92">
        <f>'Anexo IV -Projetos e Ativid '!F121</f>
        <v>80000</v>
      </c>
      <c r="J238" s="94">
        <f>SUM(F238:I238)</f>
        <v>210000</v>
      </c>
    </row>
    <row r="239" spans="1:10" ht="13.5" thickBot="1">
      <c r="A239" s="15"/>
      <c r="B239" s="97"/>
      <c r="C239" s="101"/>
      <c r="D239" s="102"/>
      <c r="E239" s="103"/>
      <c r="F239" s="93"/>
      <c r="G239" s="93"/>
      <c r="H239" s="93"/>
      <c r="I239" s="93"/>
      <c r="J239" s="95"/>
    </row>
    <row r="240" ht="13.5" thickBot="1"/>
    <row r="241" spans="1:10" ht="13.5" thickBot="1">
      <c r="A241" s="119" t="s">
        <v>1</v>
      </c>
      <c r="B241" s="119"/>
      <c r="C241" s="120" t="str">
        <f>'[2]Anexo II - Resumo dos Programas'!B16</f>
        <v>Promoção do Desporto e Lazer</v>
      </c>
      <c r="D241" s="121"/>
      <c r="E241" s="121"/>
      <c r="F241" s="121"/>
      <c r="G241" s="121"/>
      <c r="H241" s="121"/>
      <c r="I241" s="121"/>
      <c r="J241" s="122"/>
    </row>
    <row r="242" spans="1:10" ht="12.75">
      <c r="A242" s="119" t="s">
        <v>3</v>
      </c>
      <c r="B242" s="119"/>
      <c r="C242" s="130" t="s">
        <v>25</v>
      </c>
      <c r="D242" s="131"/>
      <c r="E242" s="131"/>
      <c r="F242" s="131"/>
      <c r="G242" s="131"/>
      <c r="H242" s="131"/>
      <c r="I242" s="131"/>
      <c r="J242" s="132"/>
    </row>
    <row r="243" spans="1:10" ht="12.75">
      <c r="A243" s="2"/>
      <c r="B243" s="2"/>
      <c r="C243" s="133"/>
      <c r="D243" s="119"/>
      <c r="E243" s="119"/>
      <c r="F243" s="119"/>
      <c r="G243" s="119"/>
      <c r="H243" s="119"/>
      <c r="I243" s="119"/>
      <c r="J243" s="134"/>
    </row>
    <row r="244" spans="1:10" ht="12.75">
      <c r="A244" s="2"/>
      <c r="B244" s="2"/>
      <c r="C244" s="133"/>
      <c r="D244" s="119"/>
      <c r="E244" s="119"/>
      <c r="F244" s="119"/>
      <c r="G244" s="119"/>
      <c r="H244" s="119"/>
      <c r="I244" s="119"/>
      <c r="J244" s="134"/>
    </row>
    <row r="245" spans="1:10" ht="12.75">
      <c r="A245" s="2"/>
      <c r="B245" s="2"/>
      <c r="C245" s="133"/>
      <c r="D245" s="119"/>
      <c r="E245" s="119"/>
      <c r="F245" s="119"/>
      <c r="G245" s="119"/>
      <c r="H245" s="119"/>
      <c r="I245" s="119"/>
      <c r="J245" s="134"/>
    </row>
    <row r="246" spans="1:10" ht="13.5" thickBot="1">
      <c r="A246" s="2"/>
      <c r="B246" s="2"/>
      <c r="C246" s="135"/>
      <c r="D246" s="136"/>
      <c r="E246" s="136"/>
      <c r="F246" s="136"/>
      <c r="G246" s="136"/>
      <c r="H246" s="136"/>
      <c r="I246" s="136"/>
      <c r="J246" s="137"/>
    </row>
    <row r="247" spans="1:10" ht="12.75">
      <c r="A247" s="123" t="s">
        <v>5</v>
      </c>
      <c r="B247" s="124"/>
      <c r="C247" s="124"/>
      <c r="D247" s="124"/>
      <c r="E247" s="3"/>
      <c r="F247" s="4">
        <v>2022</v>
      </c>
      <c r="G247" s="4">
        <v>2023</v>
      </c>
      <c r="H247" s="4">
        <v>2024</v>
      </c>
      <c r="I247" s="4">
        <v>2025</v>
      </c>
      <c r="J247" s="5" t="s">
        <v>6</v>
      </c>
    </row>
    <row r="248" spans="1:10" ht="12.75">
      <c r="A248" s="125" t="s">
        <v>7</v>
      </c>
      <c r="B248" s="126"/>
      <c r="C248" s="127"/>
      <c r="D248" s="6"/>
      <c r="E248" s="7"/>
      <c r="F248" s="8">
        <f>SUM(F252:F257)</f>
        <v>1200000</v>
      </c>
      <c r="G248" s="8">
        <f>SUM(G252:G257)</f>
        <v>2080000</v>
      </c>
      <c r="H248" s="8">
        <f>SUM(H252:H257)</f>
        <v>2190000</v>
      </c>
      <c r="I248" s="8">
        <f>SUM(I252:I257)</f>
        <v>2300000</v>
      </c>
      <c r="J248" s="9">
        <f>SUM(F248:I248)</f>
        <v>7770000</v>
      </c>
    </row>
    <row r="249" spans="1:10" ht="12.75">
      <c r="A249" s="10"/>
      <c r="B249" s="11"/>
      <c r="C249" s="114"/>
      <c r="D249" s="114"/>
      <c r="E249" s="114"/>
      <c r="F249" s="12"/>
      <c r="G249" s="12"/>
      <c r="H249" s="12"/>
      <c r="I249" s="12"/>
      <c r="J249" s="13"/>
    </row>
    <row r="250" spans="1:10" ht="12.75">
      <c r="A250" s="104" t="s">
        <v>8</v>
      </c>
      <c r="B250" s="106" t="s">
        <v>9</v>
      </c>
      <c r="C250" s="108" t="s">
        <v>10</v>
      </c>
      <c r="D250" s="109"/>
      <c r="E250" s="110"/>
      <c r="F250" s="96">
        <f>F247</f>
        <v>2022</v>
      </c>
      <c r="G250" s="96">
        <f>G247</f>
        <v>2023</v>
      </c>
      <c r="H250" s="96">
        <f>H247</f>
        <v>2024</v>
      </c>
      <c r="I250" s="96">
        <f>I247</f>
        <v>2025</v>
      </c>
      <c r="J250" s="128" t="s">
        <v>11</v>
      </c>
    </row>
    <row r="251" spans="1:10" ht="12.75">
      <c r="A251" s="105"/>
      <c r="B251" s="107"/>
      <c r="C251" s="111"/>
      <c r="D251" s="112"/>
      <c r="E251" s="113"/>
      <c r="F251" s="97"/>
      <c r="G251" s="97"/>
      <c r="H251" s="97"/>
      <c r="I251" s="97"/>
      <c r="J251" s="129"/>
    </row>
    <row r="252" spans="1:10" ht="12.75">
      <c r="A252" s="14" t="s">
        <v>12</v>
      </c>
      <c r="B252" s="96">
        <f>'[1]Projetos e Atividades'!$A$46</f>
        <v>2033</v>
      </c>
      <c r="C252" s="98" t="str">
        <f>'[1]Projetos e Atividades'!$B$46</f>
        <v>MANUTENÇÃO DO DEPARTAMENTO DE DESPORTO</v>
      </c>
      <c r="D252" s="99"/>
      <c r="E252" s="100"/>
      <c r="F252" s="92">
        <f>'Anexo IV -Projetos e Ativid '!C120</f>
        <v>0</v>
      </c>
      <c r="G252" s="92">
        <f>'Anexo IV -Projetos e Ativid '!D120</f>
        <v>630000</v>
      </c>
      <c r="H252" s="92">
        <f>'Anexo IV -Projetos e Ativid '!E120</f>
        <v>640000</v>
      </c>
      <c r="I252" s="92">
        <f>'Anexo IV -Projetos e Ativid '!F120</f>
        <v>650000</v>
      </c>
      <c r="J252" s="94">
        <f>SUM(F252:I252)</f>
        <v>1920000</v>
      </c>
    </row>
    <row r="253" spans="1:10" ht="13.5" thickBot="1">
      <c r="A253" s="15"/>
      <c r="B253" s="97"/>
      <c r="C253" s="101"/>
      <c r="D253" s="102"/>
      <c r="E253" s="103"/>
      <c r="F253" s="93"/>
      <c r="G253" s="93"/>
      <c r="H253" s="93"/>
      <c r="I253" s="93"/>
      <c r="J253" s="95"/>
    </row>
    <row r="254" spans="1:10" ht="12.75">
      <c r="A254" s="14" t="s">
        <v>12</v>
      </c>
      <c r="B254" s="96">
        <f>'[1]Projetos e Atividades'!$A$49</f>
        <v>2040</v>
      </c>
      <c r="C254" s="98" t="str">
        <f>'[1]Projetos e Atividades'!$B$49</f>
        <v>PROGRAMA LAZER UNINDO GERAÇÕES + PROJETOS ESPECIAIS</v>
      </c>
      <c r="D254" s="99"/>
      <c r="E254" s="100"/>
      <c r="F254" s="92">
        <f>'Anexo IV -Projetos e Ativid '!C60</f>
        <v>1200000</v>
      </c>
      <c r="G254" s="92">
        <f>'Anexo IV -Projetos e Ativid '!D60</f>
        <v>1300000</v>
      </c>
      <c r="H254" s="92">
        <f>'Anexo IV -Projetos e Ativid '!E60</f>
        <v>1400000</v>
      </c>
      <c r="I254" s="92">
        <f>'Anexo IV -Projetos e Ativid '!F60</f>
        <v>1500000</v>
      </c>
      <c r="J254" s="94">
        <f>SUM(F254:I254)</f>
        <v>5400000</v>
      </c>
    </row>
    <row r="255" spans="1:10" ht="13.5" thickBot="1">
      <c r="A255" s="15"/>
      <c r="B255" s="97"/>
      <c r="C255" s="101"/>
      <c r="D255" s="102"/>
      <c r="E255" s="103"/>
      <c r="F255" s="93"/>
      <c r="G255" s="93"/>
      <c r="H255" s="93"/>
      <c r="I255" s="93"/>
      <c r="J255" s="95"/>
    </row>
    <row r="256" spans="1:10" ht="12.75">
      <c r="A256" s="14" t="s">
        <v>12</v>
      </c>
      <c r="B256" s="96">
        <v>2101</v>
      </c>
      <c r="C256" s="98" t="str">
        <f>'Anexo IV -Projetos e Ativid '!B122</f>
        <v>MANUTENÇÃO DE PRAÇAS</v>
      </c>
      <c r="D256" s="99"/>
      <c r="E256" s="100"/>
      <c r="F256" s="92">
        <f>'Anexo IV -Projetos e Ativid '!C122</f>
        <v>0</v>
      </c>
      <c r="G256" s="92">
        <f>'Anexo IV -Projetos e Ativid '!D122</f>
        <v>150000</v>
      </c>
      <c r="H256" s="92">
        <f>'Anexo IV -Projetos e Ativid '!E122</f>
        <v>150000</v>
      </c>
      <c r="I256" s="92">
        <f>'Anexo IV -Projetos e Ativid '!F122</f>
        <v>150000</v>
      </c>
      <c r="J256" s="94">
        <f>SUM(F256:I256)</f>
        <v>450000</v>
      </c>
    </row>
    <row r="257" spans="1:10" ht="13.5" thickBot="1">
      <c r="A257" s="15"/>
      <c r="B257" s="97"/>
      <c r="C257" s="101"/>
      <c r="D257" s="102"/>
      <c r="E257" s="103"/>
      <c r="F257" s="93"/>
      <c r="G257" s="93"/>
      <c r="H257" s="93"/>
      <c r="I257" s="93"/>
      <c r="J257" s="95"/>
    </row>
    <row r="258" ht="13.5" thickBot="1"/>
    <row r="259" spans="1:10" ht="13.5" thickBot="1">
      <c r="A259" s="119" t="s">
        <v>1</v>
      </c>
      <c r="B259" s="119"/>
      <c r="C259" s="120" t="str">
        <f>'[1]Programas'!$B$18</f>
        <v>Mobilidade Urbana</v>
      </c>
      <c r="D259" s="121"/>
      <c r="E259" s="121"/>
      <c r="F259" s="121"/>
      <c r="G259" s="121"/>
      <c r="H259" s="121"/>
      <c r="I259" s="121"/>
      <c r="J259" s="122"/>
    </row>
    <row r="260" spans="1:10" ht="12.75">
      <c r="A260" s="119" t="s">
        <v>3</v>
      </c>
      <c r="B260" s="119"/>
      <c r="C260" s="130" t="s">
        <v>26</v>
      </c>
      <c r="D260" s="131"/>
      <c r="E260" s="131"/>
      <c r="F260" s="131"/>
      <c r="G260" s="131"/>
      <c r="H260" s="131"/>
      <c r="I260" s="131"/>
      <c r="J260" s="132"/>
    </row>
    <row r="261" spans="1:10" ht="12.75">
      <c r="A261" s="2"/>
      <c r="B261" s="2"/>
      <c r="C261" s="133"/>
      <c r="D261" s="119"/>
      <c r="E261" s="119"/>
      <c r="F261" s="119"/>
      <c r="G261" s="119"/>
      <c r="H261" s="119"/>
      <c r="I261" s="119"/>
      <c r="J261" s="134"/>
    </row>
    <row r="262" spans="1:10" ht="12.75">
      <c r="A262" s="2"/>
      <c r="B262" s="2"/>
      <c r="C262" s="133"/>
      <c r="D262" s="119"/>
      <c r="E262" s="119"/>
      <c r="F262" s="119"/>
      <c r="G262" s="119"/>
      <c r="H262" s="119"/>
      <c r="I262" s="119"/>
      <c r="J262" s="134"/>
    </row>
    <row r="263" spans="1:10" ht="12.75">
      <c r="A263" s="2"/>
      <c r="B263" s="2"/>
      <c r="C263" s="133"/>
      <c r="D263" s="119"/>
      <c r="E263" s="119"/>
      <c r="F263" s="119"/>
      <c r="G263" s="119"/>
      <c r="H263" s="119"/>
      <c r="I263" s="119"/>
      <c r="J263" s="134"/>
    </row>
    <row r="264" spans="1:10" ht="12.75">
      <c r="A264" s="2"/>
      <c r="B264" s="2"/>
      <c r="C264" s="133"/>
      <c r="D264" s="119"/>
      <c r="E264" s="119"/>
      <c r="F264" s="119"/>
      <c r="G264" s="119"/>
      <c r="H264" s="119"/>
      <c r="I264" s="119"/>
      <c r="J264" s="134"/>
    </row>
    <row r="265" spans="1:10" ht="12.75">
      <c r="A265" s="2"/>
      <c r="B265" s="2"/>
      <c r="C265" s="133"/>
      <c r="D265" s="119"/>
      <c r="E265" s="119"/>
      <c r="F265" s="119"/>
      <c r="G265" s="119"/>
      <c r="H265" s="119"/>
      <c r="I265" s="119"/>
      <c r="J265" s="134"/>
    </row>
    <row r="266" spans="1:10" ht="13.5" thickBot="1">
      <c r="A266" s="2"/>
      <c r="B266" s="2"/>
      <c r="C266" s="135"/>
      <c r="D266" s="136"/>
      <c r="E266" s="136"/>
      <c r="F266" s="136"/>
      <c r="G266" s="136"/>
      <c r="H266" s="136"/>
      <c r="I266" s="136"/>
      <c r="J266" s="137"/>
    </row>
    <row r="267" spans="1:10" ht="12.75">
      <c r="A267" s="123" t="s">
        <v>5</v>
      </c>
      <c r="B267" s="124"/>
      <c r="C267" s="124"/>
      <c r="D267" s="124"/>
      <c r="E267" s="3"/>
      <c r="F267" s="4">
        <v>2022</v>
      </c>
      <c r="G267" s="4">
        <v>2023</v>
      </c>
      <c r="H267" s="4">
        <v>2024</v>
      </c>
      <c r="I267" s="4">
        <v>2025</v>
      </c>
      <c r="J267" s="5" t="s">
        <v>6</v>
      </c>
    </row>
    <row r="268" spans="1:10" ht="12.75">
      <c r="A268" s="125" t="s">
        <v>7</v>
      </c>
      <c r="B268" s="126"/>
      <c r="C268" s="127"/>
      <c r="D268" s="6"/>
      <c r="E268" s="7"/>
      <c r="F268" s="8">
        <f>F272+F274+F276</f>
        <v>2500000</v>
      </c>
      <c r="G268" s="8">
        <f>G272+G274+G276</f>
        <v>2500000</v>
      </c>
      <c r="H268" s="8">
        <f>H272+H274+H276</f>
        <v>3000000</v>
      </c>
      <c r="I268" s="8">
        <f>I272+I274+I276</f>
        <v>2500000</v>
      </c>
      <c r="J268" s="9">
        <f>SUM(F268:I268)</f>
        <v>10500000</v>
      </c>
    </row>
    <row r="269" spans="1:10" ht="12.75">
      <c r="A269" s="10"/>
      <c r="B269" s="11"/>
      <c r="C269" s="114"/>
      <c r="D269" s="114"/>
      <c r="E269" s="114"/>
      <c r="F269" s="12"/>
      <c r="G269" s="12"/>
      <c r="H269" s="12"/>
      <c r="I269" s="12"/>
      <c r="J269" s="13"/>
    </row>
    <row r="270" spans="1:10" ht="12.75">
      <c r="A270" s="104" t="s">
        <v>8</v>
      </c>
      <c r="B270" s="106" t="s">
        <v>9</v>
      </c>
      <c r="C270" s="108" t="s">
        <v>10</v>
      </c>
      <c r="D270" s="109"/>
      <c r="E270" s="110"/>
      <c r="F270" s="96">
        <f>F267</f>
        <v>2022</v>
      </c>
      <c r="G270" s="96">
        <f>G267</f>
        <v>2023</v>
      </c>
      <c r="H270" s="96">
        <f>H267</f>
        <v>2024</v>
      </c>
      <c r="I270" s="96">
        <f>I267</f>
        <v>2025</v>
      </c>
      <c r="J270" s="128" t="s">
        <v>11</v>
      </c>
    </row>
    <row r="271" spans="1:10" ht="12.75">
      <c r="A271" s="105"/>
      <c r="B271" s="107"/>
      <c r="C271" s="111"/>
      <c r="D271" s="112"/>
      <c r="E271" s="113"/>
      <c r="F271" s="97"/>
      <c r="G271" s="97"/>
      <c r="H271" s="97"/>
      <c r="I271" s="97"/>
      <c r="J271" s="129"/>
    </row>
    <row r="272" spans="1:10" ht="12.75">
      <c r="A272" s="14" t="s">
        <v>12</v>
      </c>
      <c r="B272" s="96">
        <f>'[1]Projetos e Atividades'!$A$54</f>
        <v>2042</v>
      </c>
      <c r="C272" s="98" t="str">
        <f>'[1]Projetos e Atividades'!$B$54</f>
        <v>PAVIMENTAÇÃO DE RUAS</v>
      </c>
      <c r="D272" s="99"/>
      <c r="E272" s="100"/>
      <c r="F272" s="92">
        <f>'Anexo IV -Projetos e Ativid '!C69</f>
        <v>1500000</v>
      </c>
      <c r="G272" s="92">
        <f>'Anexo IV -Projetos e Ativid '!D69</f>
        <v>1500000</v>
      </c>
      <c r="H272" s="92">
        <f>'Anexo IV -Projetos e Ativid '!E69</f>
        <v>2000000</v>
      </c>
      <c r="I272" s="92">
        <f>'Anexo IV -Projetos e Ativid '!F69</f>
        <v>1500000</v>
      </c>
      <c r="J272" s="94">
        <f>SUM(F272:I272)</f>
        <v>6500000</v>
      </c>
    </row>
    <row r="273" spans="1:10" ht="13.5" thickBot="1">
      <c r="A273" s="15"/>
      <c r="B273" s="97"/>
      <c r="C273" s="101"/>
      <c r="D273" s="102"/>
      <c r="E273" s="103"/>
      <c r="F273" s="93"/>
      <c r="G273" s="93"/>
      <c r="H273" s="93"/>
      <c r="I273" s="93"/>
      <c r="J273" s="95"/>
    </row>
    <row r="274" spans="1:10" ht="12.75">
      <c r="A274" s="14" t="s">
        <v>12</v>
      </c>
      <c r="B274" s="96">
        <f>'[1]Projetos e Atividades'!$A$56</f>
        <v>2045</v>
      </c>
      <c r="C274" s="98" t="str">
        <f>'[1]Projetos e Atividades'!$B$56</f>
        <v>CONSERVAÇÃO E ABERTURA DE VIAS URBANAS E RURAIS </v>
      </c>
      <c r="D274" s="99"/>
      <c r="E274" s="100"/>
      <c r="F274" s="92">
        <f>'Anexo IV -Projetos e Ativid '!C71</f>
        <v>1000000</v>
      </c>
      <c r="G274" s="92">
        <f>'Anexo IV -Projetos e Ativid '!D71</f>
        <v>1000000</v>
      </c>
      <c r="H274" s="92">
        <f>'Anexo IV -Projetos e Ativid '!E71</f>
        <v>1000000</v>
      </c>
      <c r="I274" s="92">
        <f>'Anexo IV -Projetos e Ativid '!F71</f>
        <v>1000000</v>
      </c>
      <c r="J274" s="94">
        <f>SUM(F274:I274)</f>
        <v>4000000</v>
      </c>
    </row>
    <row r="275" spans="1:10" ht="13.5" thickBot="1">
      <c r="A275" s="15"/>
      <c r="B275" s="97"/>
      <c r="C275" s="101"/>
      <c r="D275" s="102"/>
      <c r="E275" s="103"/>
      <c r="F275" s="93"/>
      <c r="G275" s="93"/>
      <c r="H275" s="93"/>
      <c r="I275" s="93"/>
      <c r="J275" s="95"/>
    </row>
    <row r="276" ht="13.5" thickBot="1"/>
    <row r="277" spans="1:10" ht="13.5" thickBot="1">
      <c r="A277" s="119" t="s">
        <v>1</v>
      </c>
      <c r="B277" s="119"/>
      <c r="C277" s="120" t="str">
        <f>'[2]Anexo II - Resumo dos Programas'!B18</f>
        <v>Melhoria das Vias Urbanas</v>
      </c>
      <c r="D277" s="121"/>
      <c r="E277" s="121"/>
      <c r="F277" s="121"/>
      <c r="G277" s="121"/>
      <c r="H277" s="121"/>
      <c r="I277" s="121"/>
      <c r="J277" s="122"/>
    </row>
    <row r="278" spans="1:10" ht="12.75">
      <c r="A278" s="119" t="s">
        <v>3</v>
      </c>
      <c r="B278" s="119"/>
      <c r="C278" s="130" t="s">
        <v>27</v>
      </c>
      <c r="D278" s="131"/>
      <c r="E278" s="131"/>
      <c r="F278" s="131"/>
      <c r="G278" s="131"/>
      <c r="H278" s="131"/>
      <c r="I278" s="131"/>
      <c r="J278" s="132"/>
    </row>
    <row r="279" spans="1:10" ht="12.75">
      <c r="A279" s="2"/>
      <c r="B279" s="2"/>
      <c r="C279" s="133"/>
      <c r="D279" s="119"/>
      <c r="E279" s="119"/>
      <c r="F279" s="119"/>
      <c r="G279" s="119"/>
      <c r="H279" s="119"/>
      <c r="I279" s="119"/>
      <c r="J279" s="134"/>
    </row>
    <row r="280" spans="1:10" ht="12.75">
      <c r="A280" s="2"/>
      <c r="B280" s="2"/>
      <c r="C280" s="133"/>
      <c r="D280" s="119"/>
      <c r="E280" s="119"/>
      <c r="F280" s="119"/>
      <c r="G280" s="119"/>
      <c r="H280" s="119"/>
      <c r="I280" s="119"/>
      <c r="J280" s="134"/>
    </row>
    <row r="281" spans="1:10" ht="12.75">
      <c r="A281" s="2"/>
      <c r="B281" s="2"/>
      <c r="C281" s="133"/>
      <c r="D281" s="119"/>
      <c r="E281" s="119"/>
      <c r="F281" s="119"/>
      <c r="G281" s="119"/>
      <c r="H281" s="119"/>
      <c r="I281" s="119"/>
      <c r="J281" s="134"/>
    </row>
    <row r="282" spans="1:10" ht="13.5" thickBot="1">
      <c r="A282" s="2"/>
      <c r="B282" s="2"/>
      <c r="C282" s="135"/>
      <c r="D282" s="136"/>
      <c r="E282" s="136"/>
      <c r="F282" s="136"/>
      <c r="G282" s="136"/>
      <c r="H282" s="136"/>
      <c r="I282" s="136"/>
      <c r="J282" s="137"/>
    </row>
    <row r="283" spans="1:10" ht="12.75">
      <c r="A283" s="123" t="s">
        <v>5</v>
      </c>
      <c r="B283" s="124"/>
      <c r="C283" s="124"/>
      <c r="D283" s="124"/>
      <c r="E283" s="3"/>
      <c r="F283" s="4">
        <v>2022</v>
      </c>
      <c r="G283" s="4">
        <v>2023</v>
      </c>
      <c r="H283" s="4">
        <v>2024</v>
      </c>
      <c r="I283" s="4">
        <v>2025</v>
      </c>
      <c r="J283" s="5" t="s">
        <v>6</v>
      </c>
    </row>
    <row r="284" spans="1:10" ht="12.75">
      <c r="A284" s="125" t="s">
        <v>7</v>
      </c>
      <c r="B284" s="126"/>
      <c r="C284" s="127"/>
      <c r="D284" s="6"/>
      <c r="E284" s="7"/>
      <c r="F284" s="8">
        <f>F288+F290+F292+F294</f>
        <v>2500000</v>
      </c>
      <c r="G284" s="8">
        <f>G288+G290+G292+G294</f>
        <v>1500000</v>
      </c>
      <c r="H284" s="8">
        <f>H288+H290+H292+H294</f>
        <v>1300000</v>
      </c>
      <c r="I284" s="8">
        <f>I288+I290+I292+I294</f>
        <v>1064000</v>
      </c>
      <c r="J284" s="9">
        <f>SUM(F284:I284)</f>
        <v>6364000</v>
      </c>
    </row>
    <row r="285" spans="1:10" ht="12.75">
      <c r="A285" s="10"/>
      <c r="B285" s="11"/>
      <c r="C285" s="114"/>
      <c r="D285" s="114"/>
      <c r="E285" s="114"/>
      <c r="F285" s="12"/>
      <c r="G285" s="12"/>
      <c r="H285" s="12"/>
      <c r="I285" s="12"/>
      <c r="J285" s="13"/>
    </row>
    <row r="286" spans="1:10" ht="12.75">
      <c r="A286" s="104" t="s">
        <v>8</v>
      </c>
      <c r="B286" s="106" t="s">
        <v>9</v>
      </c>
      <c r="C286" s="108" t="s">
        <v>10</v>
      </c>
      <c r="D286" s="109"/>
      <c r="E286" s="110"/>
      <c r="F286" s="96">
        <f>F283</f>
        <v>2022</v>
      </c>
      <c r="G286" s="96">
        <f>G283</f>
        <v>2023</v>
      </c>
      <c r="H286" s="96">
        <f>H283</f>
        <v>2024</v>
      </c>
      <c r="I286" s="96">
        <f>I283</f>
        <v>2025</v>
      </c>
      <c r="J286" s="128" t="s">
        <v>11</v>
      </c>
    </row>
    <row r="287" spans="1:10" ht="12.75">
      <c r="A287" s="105"/>
      <c r="B287" s="107"/>
      <c r="C287" s="111"/>
      <c r="D287" s="112"/>
      <c r="E287" s="113"/>
      <c r="F287" s="97"/>
      <c r="G287" s="97"/>
      <c r="H287" s="97"/>
      <c r="I287" s="97"/>
      <c r="J287" s="129"/>
    </row>
    <row r="288" spans="1:10" ht="12.75">
      <c r="A288" s="14" t="s">
        <v>12</v>
      </c>
      <c r="B288" s="96">
        <f>'[1]Projetos e Atividades'!$A$55</f>
        <v>2044</v>
      </c>
      <c r="C288" s="98" t="str">
        <f>'[1]Projetos e Atividades'!$B$55</f>
        <v>MELHORIAS E MANUTENÇÃO DA ILUMINAÇÃO PÚBLICA </v>
      </c>
      <c r="D288" s="99"/>
      <c r="E288" s="100"/>
      <c r="F288" s="92">
        <f>'Anexo IV -Projetos e Ativid '!C70</f>
        <v>2000000</v>
      </c>
      <c r="G288" s="92">
        <f>'Anexo IV -Projetos e Ativid '!D70</f>
        <v>1000000</v>
      </c>
      <c r="H288" s="92">
        <f>'Anexo IV -Projetos e Ativid '!E70</f>
        <v>800000</v>
      </c>
      <c r="I288" s="92">
        <f>'Anexo IV -Projetos e Ativid '!F70</f>
        <v>600000</v>
      </c>
      <c r="J288" s="94">
        <f>SUM(F288:I288)</f>
        <v>4400000</v>
      </c>
    </row>
    <row r="289" spans="1:10" ht="13.5" thickBot="1">
      <c r="A289" s="15"/>
      <c r="B289" s="97"/>
      <c r="C289" s="101"/>
      <c r="D289" s="102"/>
      <c r="E289" s="103"/>
      <c r="F289" s="93"/>
      <c r="G289" s="93"/>
      <c r="H289" s="93"/>
      <c r="I289" s="93"/>
      <c r="J289" s="95"/>
    </row>
    <row r="290" spans="1:10" ht="12.75">
      <c r="A290" s="14" t="s">
        <v>12</v>
      </c>
      <c r="B290" s="96">
        <f>'[1]Projetos e Atividades'!$A$57</f>
        <v>2046</v>
      </c>
      <c r="C290" s="98" t="str">
        <f>'Anexo IV -Projetos e Ativid '!B72</f>
        <v>CONSTRUÇÃO E REVITALIZAÇÃO DE  LOGRADOUROS PÚBLICOS </v>
      </c>
      <c r="D290" s="99"/>
      <c r="E290" s="100"/>
      <c r="F290" s="92">
        <f>'Anexo IV -Projetos e Ativid '!C72</f>
        <v>150000</v>
      </c>
      <c r="G290" s="92">
        <f>'Anexo IV -Projetos e Ativid '!D72</f>
        <v>150000</v>
      </c>
      <c r="H290" s="92">
        <f>'Anexo IV -Projetos e Ativid '!E72</f>
        <v>150000</v>
      </c>
      <c r="I290" s="92">
        <f>'Anexo IV -Projetos e Ativid '!F72</f>
        <v>150000</v>
      </c>
      <c r="J290" s="94">
        <f>SUM(F290:I290)</f>
        <v>600000</v>
      </c>
    </row>
    <row r="291" spans="1:10" ht="13.5" thickBot="1">
      <c r="A291" s="15"/>
      <c r="B291" s="97"/>
      <c r="C291" s="101"/>
      <c r="D291" s="102"/>
      <c r="E291" s="103"/>
      <c r="F291" s="93"/>
      <c r="G291" s="93"/>
      <c r="H291" s="93"/>
      <c r="I291" s="93"/>
      <c r="J291" s="95"/>
    </row>
    <row r="292" spans="1:10" ht="12.75">
      <c r="A292" s="14" t="s">
        <v>12</v>
      </c>
      <c r="B292" s="96">
        <f>'[1]Projetos e Atividades'!$A$58</f>
        <v>2047</v>
      </c>
      <c r="C292" s="98" t="str">
        <f>'Anexo IV -Projetos e Ativid '!B73</f>
        <v>MELHORIA NO SERVIÇO DE LIMPEZA PÚBLICA </v>
      </c>
      <c r="D292" s="99"/>
      <c r="E292" s="100"/>
      <c r="F292" s="92">
        <f>'Anexo IV -Projetos e Ativid '!C73</f>
        <v>250000</v>
      </c>
      <c r="G292" s="92">
        <f>'Anexo IV -Projetos e Ativid '!D73</f>
        <v>250000</v>
      </c>
      <c r="H292" s="92">
        <f>'Anexo IV -Projetos e Ativid '!E73</f>
        <v>250000</v>
      </c>
      <c r="I292" s="92">
        <f>'Anexo IV -Projetos e Ativid '!F73</f>
        <v>250000</v>
      </c>
      <c r="J292" s="94">
        <f>SUM(F292:I292)</f>
        <v>1000000</v>
      </c>
    </row>
    <row r="293" spans="1:10" ht="13.5" thickBot="1">
      <c r="A293" s="15"/>
      <c r="B293" s="97"/>
      <c r="C293" s="101"/>
      <c r="D293" s="102"/>
      <c r="E293" s="103"/>
      <c r="F293" s="93"/>
      <c r="G293" s="93"/>
      <c r="H293" s="93"/>
      <c r="I293" s="93"/>
      <c r="J293" s="95"/>
    </row>
    <row r="294" spans="1:10" ht="12.75">
      <c r="A294" s="14" t="s">
        <v>15</v>
      </c>
      <c r="B294" s="96">
        <f>'[1]Projetos e Atividades'!$A$59</f>
        <v>3012</v>
      </c>
      <c r="C294" s="98" t="str">
        <f>'[1]Projetos e Atividades'!$B$59</f>
        <v>DRENAGEM URBANA </v>
      </c>
      <c r="D294" s="99"/>
      <c r="E294" s="100"/>
      <c r="F294" s="92">
        <f>'Anexo IV -Projetos e Ativid '!C74</f>
        <v>100000</v>
      </c>
      <c r="G294" s="92">
        <f>'Anexo IV -Projetos e Ativid '!D74</f>
        <v>100000</v>
      </c>
      <c r="H294" s="92">
        <f>'Anexo IV -Projetos e Ativid '!E74</f>
        <v>100000</v>
      </c>
      <c r="I294" s="92">
        <f>'Anexo IV -Projetos e Ativid '!F74</f>
        <v>64000</v>
      </c>
      <c r="J294" s="94">
        <f>SUM(F294:I294)</f>
        <v>364000</v>
      </c>
    </row>
    <row r="295" spans="1:10" ht="13.5" thickBot="1">
      <c r="A295" s="15"/>
      <c r="B295" s="97"/>
      <c r="C295" s="101"/>
      <c r="D295" s="102"/>
      <c r="E295" s="103"/>
      <c r="F295" s="93"/>
      <c r="G295" s="93"/>
      <c r="H295" s="93"/>
      <c r="I295" s="93"/>
      <c r="J295" s="95"/>
    </row>
    <row r="296" ht="13.5" thickBot="1"/>
    <row r="297" spans="1:10" ht="13.5" thickBot="1">
      <c r="A297" s="119" t="s">
        <v>1</v>
      </c>
      <c r="B297" s="119"/>
      <c r="C297" s="120" t="str">
        <f>'[2]Anexo II - Resumo dos Programas'!B19</f>
        <v>Gestão Ambiental</v>
      </c>
      <c r="D297" s="121"/>
      <c r="E297" s="121"/>
      <c r="F297" s="121"/>
      <c r="G297" s="121"/>
      <c r="H297" s="121"/>
      <c r="I297" s="121"/>
      <c r="J297" s="122"/>
    </row>
    <row r="298" spans="1:10" ht="12.75">
      <c r="A298" s="119" t="s">
        <v>3</v>
      </c>
      <c r="B298" s="119"/>
      <c r="C298" s="130" t="s">
        <v>28</v>
      </c>
      <c r="D298" s="131"/>
      <c r="E298" s="131"/>
      <c r="F298" s="131"/>
      <c r="G298" s="131"/>
      <c r="H298" s="131"/>
      <c r="I298" s="131"/>
      <c r="J298" s="132"/>
    </row>
    <row r="299" spans="1:10" ht="12.75">
      <c r="A299" s="2"/>
      <c r="B299" s="2"/>
      <c r="C299" s="133"/>
      <c r="D299" s="119"/>
      <c r="E299" s="119"/>
      <c r="F299" s="119"/>
      <c r="G299" s="119"/>
      <c r="H299" s="119"/>
      <c r="I299" s="119"/>
      <c r="J299" s="134"/>
    </row>
    <row r="300" spans="1:10" ht="12.75">
      <c r="A300" s="2"/>
      <c r="B300" s="2"/>
      <c r="C300" s="133"/>
      <c r="D300" s="119"/>
      <c r="E300" s="119"/>
      <c r="F300" s="119"/>
      <c r="G300" s="119"/>
      <c r="H300" s="119"/>
      <c r="I300" s="119"/>
      <c r="J300" s="134"/>
    </row>
    <row r="301" spans="1:10" ht="12.75">
      <c r="A301" s="2"/>
      <c r="B301" s="2"/>
      <c r="C301" s="133"/>
      <c r="D301" s="119"/>
      <c r="E301" s="119"/>
      <c r="F301" s="119"/>
      <c r="G301" s="119"/>
      <c r="H301" s="119"/>
      <c r="I301" s="119"/>
      <c r="J301" s="134"/>
    </row>
    <row r="302" spans="1:10" ht="12.75">
      <c r="A302" s="2"/>
      <c r="B302" s="2"/>
      <c r="C302" s="133"/>
      <c r="D302" s="119"/>
      <c r="E302" s="119"/>
      <c r="F302" s="119"/>
      <c r="G302" s="119"/>
      <c r="H302" s="119"/>
      <c r="I302" s="119"/>
      <c r="J302" s="134"/>
    </row>
    <row r="303" spans="1:10" ht="12.75">
      <c r="A303" s="2"/>
      <c r="B303" s="2"/>
      <c r="C303" s="133"/>
      <c r="D303" s="119"/>
      <c r="E303" s="119"/>
      <c r="F303" s="119"/>
      <c r="G303" s="119"/>
      <c r="H303" s="119"/>
      <c r="I303" s="119"/>
      <c r="J303" s="134"/>
    </row>
    <row r="304" spans="1:10" ht="13.5" thickBot="1">
      <c r="A304" s="2"/>
      <c r="B304" s="2"/>
      <c r="C304" s="135"/>
      <c r="D304" s="136"/>
      <c r="E304" s="136"/>
      <c r="F304" s="136"/>
      <c r="G304" s="136"/>
      <c r="H304" s="136"/>
      <c r="I304" s="136"/>
      <c r="J304" s="137"/>
    </row>
    <row r="305" spans="1:10" ht="12.75">
      <c r="A305" s="123" t="s">
        <v>5</v>
      </c>
      <c r="B305" s="124"/>
      <c r="C305" s="124"/>
      <c r="D305" s="124"/>
      <c r="E305" s="3"/>
      <c r="F305" s="4">
        <v>2022</v>
      </c>
      <c r="G305" s="4">
        <v>2023</v>
      </c>
      <c r="H305" s="4">
        <v>2024</v>
      </c>
      <c r="I305" s="4">
        <v>2025</v>
      </c>
      <c r="J305" s="5" t="s">
        <v>6</v>
      </c>
    </row>
    <row r="306" spans="1:10" ht="12.75">
      <c r="A306" s="125" t="s">
        <v>7</v>
      </c>
      <c r="B306" s="126"/>
      <c r="C306" s="127"/>
      <c r="D306" s="6"/>
      <c r="E306" s="7"/>
      <c r="F306" s="8">
        <f>F310+F312+F314+F316+F318+F320+F322+F324+F326</f>
        <v>2625000</v>
      </c>
      <c r="G306" s="8">
        <f>G310+G312+G314+G316+G318+G320+G322+G324+G326</f>
        <v>2775000</v>
      </c>
      <c r="H306" s="8">
        <f>H310+H312+H314+H316+H318+H320+H322+H324+H326</f>
        <v>2995000</v>
      </c>
      <c r="I306" s="8">
        <f>I310+I312+I314+I316+I318+I320+I322+I324+I326</f>
        <v>3240000</v>
      </c>
      <c r="J306" s="9">
        <f>SUM(F306:I306)</f>
        <v>11635000</v>
      </c>
    </row>
    <row r="307" spans="1:10" ht="12.75">
      <c r="A307" s="10"/>
      <c r="B307" s="11"/>
      <c r="C307" s="114"/>
      <c r="D307" s="114"/>
      <c r="E307" s="114"/>
      <c r="F307" s="12"/>
      <c r="G307" s="12"/>
      <c r="H307" s="12"/>
      <c r="I307" s="12"/>
      <c r="J307" s="13"/>
    </row>
    <row r="308" spans="1:10" ht="12.75">
      <c r="A308" s="104" t="s">
        <v>8</v>
      </c>
      <c r="B308" s="106" t="s">
        <v>9</v>
      </c>
      <c r="C308" s="108" t="s">
        <v>10</v>
      </c>
      <c r="D308" s="109"/>
      <c r="E308" s="110"/>
      <c r="F308" s="96">
        <f>F305</f>
        <v>2022</v>
      </c>
      <c r="G308" s="96">
        <f>G305</f>
        <v>2023</v>
      </c>
      <c r="H308" s="96">
        <f>H305</f>
        <v>2024</v>
      </c>
      <c r="I308" s="96">
        <f>I305</f>
        <v>2025</v>
      </c>
      <c r="J308" s="128" t="s">
        <v>11</v>
      </c>
    </row>
    <row r="309" spans="1:10" ht="12.75">
      <c r="A309" s="105"/>
      <c r="B309" s="107"/>
      <c r="C309" s="111"/>
      <c r="D309" s="112"/>
      <c r="E309" s="113"/>
      <c r="F309" s="97"/>
      <c r="G309" s="97"/>
      <c r="H309" s="97"/>
      <c r="I309" s="97"/>
      <c r="J309" s="129"/>
    </row>
    <row r="310" spans="1:10" ht="12.75">
      <c r="A310" s="14" t="s">
        <v>12</v>
      </c>
      <c r="B310" s="96">
        <f>'[1]Projetos e Atividades'!$A$63</f>
        <v>2048</v>
      </c>
      <c r="C310" s="98" t="str">
        <f>'Anexo IV -Projetos e Ativid '!B78</f>
        <v>MANUTENÇÃO DAS ATIVIDADES DA SECRETARIA DE MEIO AMBIENTE</v>
      </c>
      <c r="D310" s="99"/>
      <c r="E310" s="100"/>
      <c r="F310" s="92">
        <f>'Anexo IV -Projetos e Ativid '!C78</f>
        <v>750000</v>
      </c>
      <c r="G310" s="92">
        <f>'Anexo IV -Projetos e Ativid '!D78</f>
        <v>810000</v>
      </c>
      <c r="H310" s="92">
        <f>'Anexo IV -Projetos e Ativid '!E78</f>
        <v>860000</v>
      </c>
      <c r="I310" s="92">
        <f>'Anexo IV -Projetos e Ativid '!F78</f>
        <v>910000</v>
      </c>
      <c r="J310" s="94">
        <f>SUM(F310:I310)</f>
        <v>3330000</v>
      </c>
    </row>
    <row r="311" spans="1:10" ht="13.5" thickBot="1">
      <c r="A311" s="15"/>
      <c r="B311" s="97"/>
      <c r="C311" s="101"/>
      <c r="D311" s="102"/>
      <c r="E311" s="103"/>
      <c r="F311" s="93"/>
      <c r="G311" s="93"/>
      <c r="H311" s="93"/>
      <c r="I311" s="93"/>
      <c r="J311" s="95"/>
    </row>
    <row r="312" spans="1:10" ht="12.75">
      <c r="A312" s="14" t="s">
        <v>12</v>
      </c>
      <c r="B312" s="96">
        <f>'[1]Projetos e Atividades'!$A$64</f>
        <v>2049</v>
      </c>
      <c r="C312" s="98" t="str">
        <f>'Anexo IV -Projetos e Ativid '!B79</f>
        <v>PRAÇA AMBIENTAL</v>
      </c>
      <c r="D312" s="99"/>
      <c r="E312" s="100"/>
      <c r="F312" s="92">
        <f>'Anexo IV -Projetos e Ativid '!C79</f>
        <v>25000</v>
      </c>
      <c r="G312" s="92">
        <f>'Anexo IV -Projetos e Ativid '!D79</f>
        <v>35000</v>
      </c>
      <c r="H312" s="92">
        <f>'Anexo IV -Projetos e Ativid '!E79</f>
        <v>35000</v>
      </c>
      <c r="I312" s="92">
        <f>'Anexo IV -Projetos e Ativid '!F79</f>
        <v>35000</v>
      </c>
      <c r="J312" s="94">
        <f>SUM(F312:I312)</f>
        <v>130000</v>
      </c>
    </row>
    <row r="313" spans="1:10" ht="13.5" thickBot="1">
      <c r="A313" s="15"/>
      <c r="B313" s="97"/>
      <c r="C313" s="101"/>
      <c r="D313" s="102"/>
      <c r="E313" s="103"/>
      <c r="F313" s="93"/>
      <c r="G313" s="93"/>
      <c r="H313" s="93"/>
      <c r="I313" s="93"/>
      <c r="J313" s="95"/>
    </row>
    <row r="314" spans="1:10" ht="12.75">
      <c r="A314" s="14" t="s">
        <v>12</v>
      </c>
      <c r="B314" s="96">
        <f>'[1]Projetos e Atividades'!$A$65</f>
        <v>2050</v>
      </c>
      <c r="C314" s="98" t="str">
        <f>'Anexo IV -Projetos e Ativid '!B80</f>
        <v>PROGRAMA CONSCIÊNCIA ECOLÓGICA/EDUCAÇÃO AMBIENTAL</v>
      </c>
      <c r="D314" s="99"/>
      <c r="E314" s="100"/>
      <c r="F314" s="92">
        <f>'Anexo IV -Projetos e Ativid '!C80</f>
        <v>40000</v>
      </c>
      <c r="G314" s="92">
        <f>'Anexo IV -Projetos e Ativid '!D80</f>
        <v>40000</v>
      </c>
      <c r="H314" s="92">
        <f>'Anexo IV -Projetos e Ativid '!E80</f>
        <v>40000</v>
      </c>
      <c r="I314" s="92">
        <f>'Anexo IV -Projetos e Ativid '!F80</f>
        <v>40000</v>
      </c>
      <c r="J314" s="94">
        <f>SUM(F314:I314)</f>
        <v>160000</v>
      </c>
    </row>
    <row r="315" spans="1:10" ht="13.5" thickBot="1">
      <c r="A315" s="15"/>
      <c r="B315" s="97"/>
      <c r="C315" s="101"/>
      <c r="D315" s="102"/>
      <c r="E315" s="103"/>
      <c r="F315" s="93"/>
      <c r="G315" s="93"/>
      <c r="H315" s="93"/>
      <c r="I315" s="93"/>
      <c r="J315" s="95"/>
    </row>
    <row r="316" spans="1:10" ht="12.75">
      <c r="A316" s="14" t="s">
        <v>12</v>
      </c>
      <c r="B316" s="96">
        <f>'[1]Projetos e Atividades'!$A$66</f>
        <v>2051</v>
      </c>
      <c r="C316" s="98" t="str">
        <f>'[1]Projetos e Atividades'!$B$66</f>
        <v>GERENCIAMENTO DE RESÍDUOS </v>
      </c>
      <c r="D316" s="99"/>
      <c r="E316" s="100"/>
      <c r="F316" s="92">
        <f>'Anexo IV -Projetos e Ativid '!C81</f>
        <v>1600000</v>
      </c>
      <c r="G316" s="92">
        <f>'Anexo IV -Projetos e Ativid '!D81</f>
        <v>1650000</v>
      </c>
      <c r="H316" s="92">
        <f>'Anexo IV -Projetos e Ativid '!E81</f>
        <v>1800000</v>
      </c>
      <c r="I316" s="92">
        <f>'Anexo IV -Projetos e Ativid '!F81</f>
        <v>1950000</v>
      </c>
      <c r="J316" s="94">
        <f>SUM(F316:I316)</f>
        <v>7000000</v>
      </c>
    </row>
    <row r="317" spans="1:10" ht="13.5" thickBot="1">
      <c r="A317" s="15"/>
      <c r="B317" s="97"/>
      <c r="C317" s="101"/>
      <c r="D317" s="102"/>
      <c r="E317" s="103"/>
      <c r="F317" s="93"/>
      <c r="G317" s="93"/>
      <c r="H317" s="93"/>
      <c r="I317" s="93"/>
      <c r="J317" s="95"/>
    </row>
    <row r="318" spans="1:10" ht="12.75">
      <c r="A318" s="14" t="s">
        <v>12</v>
      </c>
      <c r="B318" s="96">
        <f>'[1]Projetos e Atividades'!$A$67</f>
        <v>2053</v>
      </c>
      <c r="C318" s="98" t="str">
        <f>'[1]Projetos e Atividades'!$B$67</f>
        <v>MANUTENÇÃO DO CEAMI </v>
      </c>
      <c r="D318" s="99"/>
      <c r="E318" s="100"/>
      <c r="F318" s="92">
        <f>'Anexo IV -Projetos e Ativid '!C82</f>
        <v>30000</v>
      </c>
      <c r="G318" s="92">
        <f>'Anexo IV -Projetos e Ativid '!D82</f>
        <v>30000</v>
      </c>
      <c r="H318" s="92">
        <f>'Anexo IV -Projetos e Ativid '!E82</f>
        <v>40000</v>
      </c>
      <c r="I318" s="92">
        <f>'Anexo IV -Projetos e Ativid '!F82</f>
        <v>40000</v>
      </c>
      <c r="J318" s="94">
        <f>SUM(F318:I318)</f>
        <v>140000</v>
      </c>
    </row>
    <row r="319" spans="1:10" ht="13.5" thickBot="1">
      <c r="A319" s="15"/>
      <c r="B319" s="97"/>
      <c r="C319" s="101"/>
      <c r="D319" s="102"/>
      <c r="E319" s="103"/>
      <c r="F319" s="93"/>
      <c r="G319" s="93"/>
      <c r="H319" s="93"/>
      <c r="I319" s="93"/>
      <c r="J319" s="95"/>
    </row>
    <row r="320" spans="1:10" ht="12.75">
      <c r="A320" s="14" t="s">
        <v>12</v>
      </c>
      <c r="B320" s="96">
        <f>'[1]Projetos e Atividades'!$A$68</f>
        <v>2054</v>
      </c>
      <c r="C320" s="98" t="str">
        <f>'Anexo IV -Projetos e Ativid '!B83</f>
        <v>PROJETOS AMBIENTAIS</v>
      </c>
      <c r="D320" s="99"/>
      <c r="E320" s="100"/>
      <c r="F320" s="92">
        <f>'Anexo IV -Projetos e Ativid '!C83</f>
        <v>59000</v>
      </c>
      <c r="G320" s="92">
        <f>'Anexo IV -Projetos e Ativid '!D83</f>
        <v>64000</v>
      </c>
      <c r="H320" s="92">
        <f>'Anexo IV -Projetos e Ativid '!E83</f>
        <v>74000</v>
      </c>
      <c r="I320" s="92">
        <f>'Anexo IV -Projetos e Ativid '!F83</f>
        <v>84000</v>
      </c>
      <c r="J320" s="94">
        <f>SUM(F320:I320)</f>
        <v>281000</v>
      </c>
    </row>
    <row r="321" spans="1:10" ht="13.5" thickBot="1">
      <c r="A321" s="15"/>
      <c r="B321" s="97"/>
      <c r="C321" s="101"/>
      <c r="D321" s="102"/>
      <c r="E321" s="103"/>
      <c r="F321" s="93"/>
      <c r="G321" s="93"/>
      <c r="H321" s="93"/>
      <c r="I321" s="93"/>
      <c r="J321" s="95"/>
    </row>
    <row r="322" spans="1:10" ht="12.75">
      <c r="A322" s="14" t="s">
        <v>12</v>
      </c>
      <c r="B322" s="96">
        <v>2091</v>
      </c>
      <c r="C322" s="98" t="str">
        <f>'Anexo IV -Projetos e Ativid '!B84</f>
        <v>MANUTENÇÃO DA PRAÇA SÃO LEOPOLDO</v>
      </c>
      <c r="D322" s="99"/>
      <c r="E322" s="100"/>
      <c r="F322" s="92">
        <f>'Anexo IV -Projetos e Ativid '!C84</f>
        <v>20000</v>
      </c>
      <c r="G322" s="92">
        <f>'Anexo IV -Projetos e Ativid '!D84</f>
        <v>25000</v>
      </c>
      <c r="H322" s="92">
        <f>'Anexo IV -Projetos e Ativid '!E84</f>
        <v>25000</v>
      </c>
      <c r="I322" s="92">
        <f>'Anexo IV -Projetos e Ativid '!F84</f>
        <v>30000</v>
      </c>
      <c r="J322" s="94">
        <f>SUM(F322:I322)</f>
        <v>100000</v>
      </c>
    </row>
    <row r="323" spans="1:10" ht="13.5" thickBot="1">
      <c r="A323" s="15"/>
      <c r="B323" s="97"/>
      <c r="C323" s="101"/>
      <c r="D323" s="102"/>
      <c r="E323" s="103"/>
      <c r="F323" s="93"/>
      <c r="G323" s="93"/>
      <c r="H323" s="93"/>
      <c r="I323" s="93"/>
      <c r="J323" s="95"/>
    </row>
    <row r="324" spans="1:10" ht="12.75">
      <c r="A324" s="14" t="s">
        <v>12</v>
      </c>
      <c r="B324" s="96">
        <f>'Anexo IV -Projetos e Ativid '!A85</f>
        <v>2052</v>
      </c>
      <c r="C324" s="98" t="str">
        <f>'Anexo IV -Projetos e Ativid '!B85</f>
        <v>PROTEÇÃO E SAÚDE ANIMAL</v>
      </c>
      <c r="D324" s="99"/>
      <c r="E324" s="100"/>
      <c r="F324" s="92">
        <f>'Anexo IV -Projetos e Ativid '!C85</f>
        <v>100000</v>
      </c>
      <c r="G324" s="92">
        <f>'Anexo IV -Projetos e Ativid '!D85</f>
        <v>120000</v>
      </c>
      <c r="H324" s="92">
        <f>'Anexo IV -Projetos e Ativid '!E85</f>
        <v>120000</v>
      </c>
      <c r="I324" s="92">
        <f>'Anexo IV -Projetos e Ativid '!F85</f>
        <v>150000</v>
      </c>
      <c r="J324" s="94">
        <f>SUM(F324:I324)</f>
        <v>490000</v>
      </c>
    </row>
    <row r="325" spans="1:10" ht="13.5" thickBot="1">
      <c r="A325" s="15"/>
      <c r="B325" s="97"/>
      <c r="C325" s="101"/>
      <c r="D325" s="102"/>
      <c r="E325" s="103"/>
      <c r="F325" s="93"/>
      <c r="G325" s="93"/>
      <c r="H325" s="93"/>
      <c r="I325" s="93"/>
      <c r="J325" s="95"/>
    </row>
    <row r="326" spans="1:10" ht="12.75">
      <c r="A326" s="14" t="s">
        <v>15</v>
      </c>
      <c r="B326" s="96">
        <f>'Anexo IV -Projetos e Ativid '!A86</f>
        <v>3028</v>
      </c>
      <c r="C326" s="98" t="str">
        <f>'Anexo IV -Projetos e Ativid '!B86</f>
        <v>AQUISIÇÃO ÁREA INTERESSE</v>
      </c>
      <c r="D326" s="99"/>
      <c r="E326" s="100"/>
      <c r="F326" s="92">
        <f>'Anexo IV -Projetos e Ativid '!C86</f>
        <v>1000</v>
      </c>
      <c r="G326" s="92">
        <f>'Anexo IV -Projetos e Ativid '!D86</f>
        <v>1000</v>
      </c>
      <c r="H326" s="92">
        <f>'Anexo IV -Projetos e Ativid '!E86</f>
        <v>1000</v>
      </c>
      <c r="I326" s="92">
        <f>'Anexo IV -Projetos e Ativid '!F86</f>
        <v>1000</v>
      </c>
      <c r="J326" s="94">
        <f>SUM(F326:I326)</f>
        <v>4000</v>
      </c>
    </row>
    <row r="327" spans="1:10" ht="13.5" thickBot="1">
      <c r="A327" s="15"/>
      <c r="B327" s="97"/>
      <c r="C327" s="101"/>
      <c r="D327" s="102"/>
      <c r="E327" s="103"/>
      <c r="F327" s="93"/>
      <c r="G327" s="93"/>
      <c r="H327" s="93"/>
      <c r="I327" s="93"/>
      <c r="J327" s="95"/>
    </row>
    <row r="328" ht="13.5" thickBot="1"/>
    <row r="329" spans="1:10" ht="13.5" thickBot="1">
      <c r="A329" s="119" t="s">
        <v>1</v>
      </c>
      <c r="B329" s="119"/>
      <c r="C329" s="120" t="str">
        <f>'[2]Anexo II - Resumo dos Programas'!B20</f>
        <v>Saúde com Qualidade</v>
      </c>
      <c r="D329" s="121"/>
      <c r="E329" s="121"/>
      <c r="F329" s="121"/>
      <c r="G329" s="121"/>
      <c r="H329" s="121"/>
      <c r="I329" s="121"/>
      <c r="J329" s="122"/>
    </row>
    <row r="330" spans="1:10" ht="12.75">
      <c r="A330" s="119" t="s">
        <v>3</v>
      </c>
      <c r="B330" s="119"/>
      <c r="C330" s="130" t="s">
        <v>29</v>
      </c>
      <c r="D330" s="131"/>
      <c r="E330" s="131"/>
      <c r="F330" s="131"/>
      <c r="G330" s="131"/>
      <c r="H330" s="131"/>
      <c r="I330" s="131"/>
      <c r="J330" s="132"/>
    </row>
    <row r="331" spans="1:10" ht="12.75">
      <c r="A331" s="2"/>
      <c r="B331" s="2"/>
      <c r="C331" s="133"/>
      <c r="D331" s="119"/>
      <c r="E331" s="119"/>
      <c r="F331" s="119"/>
      <c r="G331" s="119"/>
      <c r="H331" s="119"/>
      <c r="I331" s="119"/>
      <c r="J331" s="134"/>
    </row>
    <row r="332" spans="1:10" ht="12.75">
      <c r="A332" s="2"/>
      <c r="B332" s="2"/>
      <c r="C332" s="133"/>
      <c r="D332" s="119"/>
      <c r="E332" s="119"/>
      <c r="F332" s="119"/>
      <c r="G332" s="119"/>
      <c r="H332" s="119"/>
      <c r="I332" s="119"/>
      <c r="J332" s="134"/>
    </row>
    <row r="333" spans="1:10" ht="12.75">
      <c r="A333" s="2"/>
      <c r="B333" s="2"/>
      <c r="C333" s="133"/>
      <c r="D333" s="119"/>
      <c r="E333" s="119"/>
      <c r="F333" s="119"/>
      <c r="G333" s="119"/>
      <c r="H333" s="119"/>
      <c r="I333" s="119"/>
      <c r="J333" s="134"/>
    </row>
    <row r="334" spans="1:10" ht="13.5" thickBot="1">
      <c r="A334" s="2"/>
      <c r="B334" s="2"/>
      <c r="C334" s="135"/>
      <c r="D334" s="136"/>
      <c r="E334" s="136"/>
      <c r="F334" s="136"/>
      <c r="G334" s="136"/>
      <c r="H334" s="136"/>
      <c r="I334" s="136"/>
      <c r="J334" s="137"/>
    </row>
    <row r="335" spans="1:10" ht="12.75">
      <c r="A335" s="123" t="s">
        <v>5</v>
      </c>
      <c r="B335" s="124"/>
      <c r="C335" s="124"/>
      <c r="D335" s="124"/>
      <c r="E335" s="3"/>
      <c r="F335" s="4">
        <v>2022</v>
      </c>
      <c r="G335" s="4">
        <v>2023</v>
      </c>
      <c r="H335" s="4">
        <v>2024</v>
      </c>
      <c r="I335" s="4">
        <v>2025</v>
      </c>
      <c r="J335" s="5" t="s">
        <v>6</v>
      </c>
    </row>
    <row r="336" spans="1:10" ht="12.75">
      <c r="A336" s="125" t="s">
        <v>7</v>
      </c>
      <c r="B336" s="126"/>
      <c r="C336" s="127"/>
      <c r="D336" s="6"/>
      <c r="E336" s="7"/>
      <c r="F336" s="8">
        <f>F340+F343+F345+F347+F349+F351+F353+F355</f>
        <v>16070000</v>
      </c>
      <c r="G336" s="8">
        <f>G340+G343+G345+G347+G349+G351+G353+G355</f>
        <v>16580000</v>
      </c>
      <c r="H336" s="8">
        <f>H340+H343+H345+H347+H349+H351+H353+H355</f>
        <v>16620000</v>
      </c>
      <c r="I336" s="8">
        <f>I340+I343+I345+I347+I349+I351+I353+I355</f>
        <v>17130000</v>
      </c>
      <c r="J336" s="9">
        <f>SUM(F336:I336)</f>
        <v>66400000</v>
      </c>
    </row>
    <row r="337" spans="1:10" ht="12.75">
      <c r="A337" s="10"/>
      <c r="B337" s="11"/>
      <c r="C337" s="114"/>
      <c r="D337" s="114"/>
      <c r="E337" s="114"/>
      <c r="F337" s="12"/>
      <c r="G337" s="12"/>
      <c r="H337" s="12"/>
      <c r="I337" s="12"/>
      <c r="J337" s="13"/>
    </row>
    <row r="338" spans="1:10" ht="12.75">
      <c r="A338" s="104" t="s">
        <v>8</v>
      </c>
      <c r="B338" s="106" t="s">
        <v>9</v>
      </c>
      <c r="C338" s="108" t="s">
        <v>10</v>
      </c>
      <c r="D338" s="109"/>
      <c r="E338" s="110"/>
      <c r="F338" s="96">
        <f>F335</f>
        <v>2022</v>
      </c>
      <c r="G338" s="96">
        <f>G335</f>
        <v>2023</v>
      </c>
      <c r="H338" s="96">
        <f>H335</f>
        <v>2024</v>
      </c>
      <c r="I338" s="96">
        <f>I335</f>
        <v>2025</v>
      </c>
      <c r="J338" s="128" t="s">
        <v>11</v>
      </c>
    </row>
    <row r="339" spans="1:10" ht="12.75">
      <c r="A339" s="105"/>
      <c r="B339" s="107"/>
      <c r="C339" s="111"/>
      <c r="D339" s="112"/>
      <c r="E339" s="113"/>
      <c r="F339" s="97"/>
      <c r="G339" s="97"/>
      <c r="H339" s="97"/>
      <c r="I339" s="97"/>
      <c r="J339" s="129"/>
    </row>
    <row r="340" spans="1:10" ht="12.75">
      <c r="A340" s="14" t="s">
        <v>12</v>
      </c>
      <c r="B340" s="96">
        <f>'[1]Projetos e Atividades'!$A$80</f>
        <v>2061</v>
      </c>
      <c r="C340" s="98" t="str">
        <f>'[1]Projetos e Atividades'!$B$80</f>
        <v>MANUTENÇÃO DAS ATIVIDADES DA SECRETARIA DA SAÚDE </v>
      </c>
      <c r="D340" s="99"/>
      <c r="E340" s="100"/>
      <c r="F340" s="92">
        <f>'Anexo IV -Projetos e Ativid '!C98</f>
        <v>8500000</v>
      </c>
      <c r="G340" s="92">
        <f>'Anexo IV -Projetos e Ativid '!D98</f>
        <v>8700000</v>
      </c>
      <c r="H340" s="92">
        <f>'Anexo IV -Projetos e Ativid '!E98</f>
        <v>9200000</v>
      </c>
      <c r="I340" s="92">
        <f>'Anexo IV -Projetos e Ativid '!F98</f>
        <v>10000000</v>
      </c>
      <c r="J340" s="94">
        <f>SUM(F340:I340)</f>
        <v>36400000</v>
      </c>
    </row>
    <row r="341" spans="1:10" ht="13.5" thickBot="1">
      <c r="A341" s="15"/>
      <c r="B341" s="97"/>
      <c r="C341" s="101"/>
      <c r="D341" s="102"/>
      <c r="E341" s="103"/>
      <c r="F341" s="93"/>
      <c r="G341" s="93"/>
      <c r="H341" s="93"/>
      <c r="I341" s="93"/>
      <c r="J341" s="95"/>
    </row>
    <row r="343" spans="1:10" ht="12.75">
      <c r="A343" s="14" t="s">
        <v>12</v>
      </c>
      <c r="B343" s="96">
        <f>'[1]Projetos e Atividades'!$A$81</f>
        <v>2063</v>
      </c>
      <c r="C343" s="98" t="str">
        <f>'Anexo IV -Projetos e Ativid '!B99</f>
        <v>VIGILÂNCIA EM SAÚDE </v>
      </c>
      <c r="D343" s="99"/>
      <c r="E343" s="100"/>
      <c r="F343" s="92">
        <f>'Anexo IV -Projetos e Ativid '!C99</f>
        <v>150000</v>
      </c>
      <c r="G343" s="92">
        <f>'Anexo IV -Projetos e Ativid '!D99</f>
        <v>160000</v>
      </c>
      <c r="H343" s="92">
        <f>'Anexo IV -Projetos e Ativid '!E99</f>
        <v>170000</v>
      </c>
      <c r="I343" s="92">
        <f>'Anexo IV -Projetos e Ativid '!F99</f>
        <v>180000</v>
      </c>
      <c r="J343" s="94">
        <f>SUM(F343:I343)</f>
        <v>660000</v>
      </c>
    </row>
    <row r="344" spans="1:10" ht="13.5" thickBot="1">
      <c r="A344" s="15"/>
      <c r="B344" s="97"/>
      <c r="C344" s="101"/>
      <c r="D344" s="102"/>
      <c r="E344" s="103"/>
      <c r="F344" s="93"/>
      <c r="G344" s="93"/>
      <c r="H344" s="93"/>
      <c r="I344" s="93"/>
      <c r="J344" s="95"/>
    </row>
    <row r="345" spans="1:10" ht="12.75">
      <c r="A345" s="14" t="s">
        <v>12</v>
      </c>
      <c r="B345" s="96">
        <f>'[1]Projetos e Atividades'!$A$82</f>
        <v>2065</v>
      </c>
      <c r="C345" s="98" t="str">
        <f>'[1]Projetos e Atividades'!$B$82</f>
        <v>CONTRATAÇÃO DE SERVIÇOS ESPECIALIZADOS EM SAÚDE </v>
      </c>
      <c r="D345" s="99"/>
      <c r="E345" s="100"/>
      <c r="F345" s="92">
        <f>'Anexo IV -Projetos e Ativid '!C100</f>
        <v>2100000</v>
      </c>
      <c r="G345" s="92">
        <f>'Anexo IV -Projetos e Ativid '!D100</f>
        <v>2250000</v>
      </c>
      <c r="H345" s="92">
        <f>'Anexo IV -Projetos e Ativid '!E100</f>
        <v>2400000</v>
      </c>
      <c r="I345" s="92">
        <f>'Anexo IV -Projetos e Ativid '!F100</f>
        <v>2500000</v>
      </c>
      <c r="J345" s="94">
        <f>SUM(F345:I345)</f>
        <v>9250000</v>
      </c>
    </row>
    <row r="346" spans="1:10" ht="13.5" thickBot="1">
      <c r="A346" s="15"/>
      <c r="B346" s="97"/>
      <c r="C346" s="101"/>
      <c r="D346" s="102"/>
      <c r="E346" s="103"/>
      <c r="F346" s="93"/>
      <c r="G346" s="93"/>
      <c r="H346" s="93"/>
      <c r="I346" s="93"/>
      <c r="J346" s="95"/>
    </row>
    <row r="347" spans="1:10" ht="12.75">
      <c r="A347" s="14" t="s">
        <v>12</v>
      </c>
      <c r="B347" s="96">
        <f>'[1]Projetos e Atividades'!$A$83</f>
        <v>2066</v>
      </c>
      <c r="C347" s="98" t="str">
        <f>'[1]Projetos e Atividades'!$B$83</f>
        <v>CONSTRUÇÃO, AMPLIAÇÃO E/OU REFORMA DE UNIDADES DE SAÚDE </v>
      </c>
      <c r="D347" s="99"/>
      <c r="E347" s="100"/>
      <c r="F347" s="92">
        <f>'Anexo IV -Projetos e Ativid '!C101</f>
        <v>150000</v>
      </c>
      <c r="G347" s="92">
        <f>'Anexo IV -Projetos e Ativid '!D101</f>
        <v>150000</v>
      </c>
      <c r="H347" s="92">
        <f>'Anexo IV -Projetos e Ativid '!E101</f>
        <v>150000</v>
      </c>
      <c r="I347" s="92">
        <f>'Anexo IV -Projetos e Ativid '!F101</f>
        <v>150000</v>
      </c>
      <c r="J347" s="94">
        <f>SUM(F347:I347)</f>
        <v>600000</v>
      </c>
    </row>
    <row r="348" spans="1:10" ht="13.5" thickBot="1">
      <c r="A348" s="15"/>
      <c r="B348" s="97"/>
      <c r="C348" s="101"/>
      <c r="D348" s="102"/>
      <c r="E348" s="103"/>
      <c r="F348" s="93"/>
      <c r="G348" s="93"/>
      <c r="H348" s="93"/>
      <c r="I348" s="93"/>
      <c r="J348" s="95"/>
    </row>
    <row r="349" spans="1:10" ht="12.75">
      <c r="A349" s="14" t="s">
        <v>12</v>
      </c>
      <c r="B349" s="96">
        <f>'[1]Projetos e Atividades'!$A$84</f>
        <v>2067</v>
      </c>
      <c r="C349" s="98" t="str">
        <f>'[1]Projetos e Atividades'!$B$84</f>
        <v>CONVÊNIOS COM HOSPITAIS </v>
      </c>
      <c r="D349" s="99"/>
      <c r="E349" s="100"/>
      <c r="F349" s="92">
        <f>'Anexo IV -Projetos e Ativid '!C102</f>
        <v>3000000</v>
      </c>
      <c r="G349" s="92">
        <f>'Anexo IV -Projetos e Ativid '!D102</f>
        <v>3150000</v>
      </c>
      <c r="H349" s="92">
        <f>'Anexo IV -Projetos e Ativid '!E102</f>
        <v>3300000</v>
      </c>
      <c r="I349" s="92">
        <f>'Anexo IV -Projetos e Ativid '!F102</f>
        <v>3400000</v>
      </c>
      <c r="J349" s="94">
        <f>SUM(F349:I349)</f>
        <v>12850000</v>
      </c>
    </row>
    <row r="350" spans="1:10" ht="13.5" thickBot="1">
      <c r="A350" s="15"/>
      <c r="B350" s="97"/>
      <c r="C350" s="101"/>
      <c r="D350" s="102"/>
      <c r="E350" s="103"/>
      <c r="F350" s="93"/>
      <c r="G350" s="93"/>
      <c r="H350" s="93"/>
      <c r="I350" s="93"/>
      <c r="J350" s="95"/>
    </row>
    <row r="351" spans="1:10" ht="12.75">
      <c r="A351" s="14" t="s">
        <v>12</v>
      </c>
      <c r="B351" s="96">
        <f>'[1]Projetos e Atividades'!$A$85</f>
        <v>2071</v>
      </c>
      <c r="C351" s="98" t="str">
        <f>'[1]Projetos e Atividades'!$B$85</f>
        <v>DISTRIBUIÇÃO GRATUITA MEDICAMENTOS E INSUMOS</v>
      </c>
      <c r="D351" s="99"/>
      <c r="E351" s="100"/>
      <c r="F351" s="92">
        <f>'Anexo IV -Projetos e Ativid '!C103</f>
        <v>900000</v>
      </c>
      <c r="G351" s="92">
        <f>'Anexo IV -Projetos e Ativid '!D103</f>
        <v>900000</v>
      </c>
      <c r="H351" s="92">
        <f>'Anexo IV -Projetos e Ativid '!E103</f>
        <v>900000</v>
      </c>
      <c r="I351" s="92">
        <f>'Anexo IV -Projetos e Ativid '!F103</f>
        <v>900000</v>
      </c>
      <c r="J351" s="94">
        <f>SUM(F351:I351)</f>
        <v>3600000</v>
      </c>
    </row>
    <row r="352" spans="1:10" ht="13.5" thickBot="1">
      <c r="A352" s="15"/>
      <c r="B352" s="97"/>
      <c r="C352" s="101"/>
      <c r="D352" s="102"/>
      <c r="E352" s="103"/>
      <c r="F352" s="93"/>
      <c r="G352" s="93"/>
      <c r="H352" s="93"/>
      <c r="I352" s="93"/>
      <c r="J352" s="95"/>
    </row>
    <row r="353" spans="1:10" ht="12.75">
      <c r="A353" s="14" t="s">
        <v>15</v>
      </c>
      <c r="B353" s="96">
        <f>'Anexo IV -Projetos e Ativid '!A110</f>
        <v>3022</v>
      </c>
      <c r="C353" s="98" t="str">
        <f>'Anexo IV -Projetos e Ativid '!B110</f>
        <v>ENFRENTAMENTO COVID</v>
      </c>
      <c r="D353" s="99"/>
      <c r="E353" s="100"/>
      <c r="F353" s="92">
        <f>'Anexo IV -Projetos e Ativid '!C110</f>
        <v>270000</v>
      </c>
      <c r="G353" s="92">
        <f>'Anexo IV -Projetos e Ativid '!D110</f>
        <v>270000</v>
      </c>
      <c r="H353" s="92">
        <f>'Anexo IV -Projetos e Ativid '!E110</f>
        <v>0</v>
      </c>
      <c r="I353" s="92">
        <f>'Anexo IV -Projetos e Ativid '!F110</f>
        <v>0</v>
      </c>
      <c r="J353" s="94">
        <f>SUM(F353:I353)</f>
        <v>540000</v>
      </c>
    </row>
    <row r="354" spans="1:10" ht="13.5" thickBot="1">
      <c r="A354" s="15"/>
      <c r="B354" s="97"/>
      <c r="C354" s="101"/>
      <c r="D354" s="102"/>
      <c r="E354" s="103"/>
      <c r="F354" s="93"/>
      <c r="G354" s="93"/>
      <c r="H354" s="93"/>
      <c r="I354" s="93"/>
      <c r="J354" s="95"/>
    </row>
    <row r="355" spans="1:10" ht="12.75">
      <c r="A355" s="14" t="s">
        <v>15</v>
      </c>
      <c r="B355" s="96">
        <f>'Anexo IV -Projetos e Ativid '!A112</f>
        <v>3029</v>
      </c>
      <c r="C355" s="98" t="str">
        <f>'Anexo IV -Projetos e Ativid '!B112</f>
        <v>CENTRO DE ESPECIALIDADES</v>
      </c>
      <c r="D355" s="99"/>
      <c r="E355" s="100"/>
      <c r="F355" s="92">
        <f>'Anexo IV -Projetos e Ativid '!C112</f>
        <v>1000000</v>
      </c>
      <c r="G355" s="92">
        <f>'Anexo IV -Projetos e Ativid '!D112</f>
        <v>1000000</v>
      </c>
      <c r="H355" s="92">
        <f>'Anexo IV -Projetos e Ativid '!E112</f>
        <v>500000</v>
      </c>
      <c r="I355" s="92">
        <f>'Anexo IV -Projetos e Ativid '!F112</f>
        <v>0</v>
      </c>
      <c r="J355" s="94">
        <f>SUM(F355:I355)</f>
        <v>2500000</v>
      </c>
    </row>
    <row r="356" spans="1:10" ht="13.5" thickBot="1">
      <c r="A356" s="15"/>
      <c r="B356" s="97"/>
      <c r="C356" s="101"/>
      <c r="D356" s="102"/>
      <c r="E356" s="103"/>
      <c r="F356" s="93"/>
      <c r="G356" s="93"/>
      <c r="H356" s="93"/>
      <c r="I356" s="93"/>
      <c r="J356" s="95"/>
    </row>
    <row r="357" spans="1:10" ht="13.5" thickBot="1">
      <c r="A357" s="70"/>
      <c r="B357" s="71"/>
      <c r="C357" s="72"/>
      <c r="D357" s="72"/>
      <c r="E357" s="72"/>
      <c r="F357" s="73"/>
      <c r="G357" s="73"/>
      <c r="H357" s="73"/>
      <c r="I357" s="73"/>
      <c r="J357" s="70"/>
    </row>
    <row r="358" spans="1:10" ht="13.5" thickBot="1">
      <c r="A358" s="119" t="s">
        <v>1</v>
      </c>
      <c r="B358" s="119"/>
      <c r="C358" s="120" t="s">
        <v>271</v>
      </c>
      <c r="D358" s="121"/>
      <c r="E358" s="121"/>
      <c r="F358" s="121"/>
      <c r="G358" s="121"/>
      <c r="H358" s="121"/>
      <c r="I358" s="121"/>
      <c r="J358" s="122"/>
    </row>
    <row r="359" spans="1:10" ht="13.5" customHeight="1">
      <c r="A359" s="119" t="s">
        <v>3</v>
      </c>
      <c r="B359" s="119"/>
      <c r="C359" s="130" t="s">
        <v>270</v>
      </c>
      <c r="D359" s="131"/>
      <c r="E359" s="131"/>
      <c r="F359" s="131"/>
      <c r="G359" s="131"/>
      <c r="H359" s="131"/>
      <c r="I359" s="131"/>
      <c r="J359" s="132"/>
    </row>
    <row r="360" spans="1:10" ht="15" customHeight="1">
      <c r="A360" s="2"/>
      <c r="B360" s="2"/>
      <c r="C360" s="133"/>
      <c r="D360" s="119"/>
      <c r="E360" s="119"/>
      <c r="F360" s="119"/>
      <c r="G360" s="119"/>
      <c r="H360" s="119"/>
      <c r="I360" s="119"/>
      <c r="J360" s="134"/>
    </row>
    <row r="361" spans="1:10" ht="15" customHeight="1">
      <c r="A361" s="2"/>
      <c r="B361" s="2"/>
      <c r="C361" s="133"/>
      <c r="D361" s="119"/>
      <c r="E361" s="119"/>
      <c r="F361" s="119"/>
      <c r="G361" s="119"/>
      <c r="H361" s="119"/>
      <c r="I361" s="119"/>
      <c r="J361" s="134"/>
    </row>
    <row r="362" spans="1:10" ht="15" customHeight="1">
      <c r="A362" s="2"/>
      <c r="B362" s="2"/>
      <c r="C362" s="133"/>
      <c r="D362" s="119"/>
      <c r="E362" s="119"/>
      <c r="F362" s="119"/>
      <c r="G362" s="119"/>
      <c r="H362" s="119"/>
      <c r="I362" s="119"/>
      <c r="J362" s="134"/>
    </row>
    <row r="363" spans="1:10" ht="15" customHeight="1" thickBot="1">
      <c r="A363" s="2"/>
      <c r="B363" s="2"/>
      <c r="C363" s="135"/>
      <c r="D363" s="136"/>
      <c r="E363" s="136"/>
      <c r="F363" s="136"/>
      <c r="G363" s="136"/>
      <c r="H363" s="136"/>
      <c r="I363" s="136"/>
      <c r="J363" s="137"/>
    </row>
    <row r="364" spans="1:10" ht="12.75">
      <c r="A364" s="123" t="s">
        <v>5</v>
      </c>
      <c r="B364" s="124"/>
      <c r="C364" s="124"/>
      <c r="D364" s="124"/>
      <c r="E364" s="3"/>
      <c r="F364" s="4">
        <v>2022</v>
      </c>
      <c r="G364" s="4">
        <v>2023</v>
      </c>
      <c r="H364" s="4">
        <v>2024</v>
      </c>
      <c r="I364" s="4">
        <v>2025</v>
      </c>
      <c r="J364" s="5" t="s">
        <v>6</v>
      </c>
    </row>
    <row r="365" spans="1:10" ht="12.75">
      <c r="A365" s="125" t="s">
        <v>7</v>
      </c>
      <c r="B365" s="126"/>
      <c r="C365" s="127"/>
      <c r="D365" s="6"/>
      <c r="E365" s="7"/>
      <c r="F365" s="8">
        <f>F369</f>
        <v>120000</v>
      </c>
      <c r="G365" s="8">
        <f>G369</f>
        <v>120000</v>
      </c>
      <c r="H365" s="8">
        <f>H369</f>
        <v>120000</v>
      </c>
      <c r="I365" s="8">
        <f>I369</f>
        <v>120000</v>
      </c>
      <c r="J365" s="9">
        <f>SUM(F365:I365)</f>
        <v>480000</v>
      </c>
    </row>
    <row r="366" spans="1:10" ht="12.75">
      <c r="A366" s="10"/>
      <c r="B366" s="11"/>
      <c r="C366" s="114"/>
      <c r="D366" s="114"/>
      <c r="E366" s="114"/>
      <c r="F366" s="12"/>
      <c r="G366" s="12"/>
      <c r="H366" s="12"/>
      <c r="I366" s="12"/>
      <c r="J366" s="13"/>
    </row>
    <row r="367" spans="1:10" ht="12.75">
      <c r="A367" s="104" t="s">
        <v>8</v>
      </c>
      <c r="B367" s="106" t="s">
        <v>9</v>
      </c>
      <c r="C367" s="108" t="s">
        <v>10</v>
      </c>
      <c r="D367" s="109"/>
      <c r="E367" s="110"/>
      <c r="F367" s="96">
        <f>F364</f>
        <v>2022</v>
      </c>
      <c r="G367" s="96">
        <f>G364</f>
        <v>2023</v>
      </c>
      <c r="H367" s="96">
        <f>H364</f>
        <v>2024</v>
      </c>
      <c r="I367" s="96">
        <f>I364</f>
        <v>2025</v>
      </c>
      <c r="J367" s="128" t="s">
        <v>11</v>
      </c>
    </row>
    <row r="368" spans="1:10" ht="12.75">
      <c r="A368" s="105"/>
      <c r="B368" s="107"/>
      <c r="C368" s="111"/>
      <c r="D368" s="112"/>
      <c r="E368" s="113"/>
      <c r="F368" s="97"/>
      <c r="G368" s="97"/>
      <c r="H368" s="97"/>
      <c r="I368" s="97"/>
      <c r="J368" s="129"/>
    </row>
    <row r="369" spans="1:10" ht="12.75">
      <c r="A369" s="14" t="s">
        <v>12</v>
      </c>
      <c r="B369" s="96">
        <f>'Anexo IV -Projetos e Ativid '!A111</f>
        <v>2083</v>
      </c>
      <c r="C369" s="98" t="str">
        <f>'Anexo IV -Projetos e Ativid '!B111</f>
        <v>REGULARIZAÇÃO FUNDIÁRIA</v>
      </c>
      <c r="D369" s="99"/>
      <c r="E369" s="100"/>
      <c r="F369" s="92">
        <f>'Anexo IV -Projetos e Ativid '!C111</f>
        <v>120000</v>
      </c>
      <c r="G369" s="92">
        <f>'Anexo IV -Projetos e Ativid '!D111</f>
        <v>120000</v>
      </c>
      <c r="H369" s="92">
        <f>'Anexo IV -Projetos e Ativid '!E111</f>
        <v>120000</v>
      </c>
      <c r="I369" s="92">
        <f>'Anexo IV -Projetos e Ativid '!F111</f>
        <v>120000</v>
      </c>
      <c r="J369" s="94">
        <f>SUM(F369:I369)</f>
        <v>480000</v>
      </c>
    </row>
    <row r="370" spans="1:10" ht="13.5" thickBot="1">
      <c r="A370" s="15"/>
      <c r="B370" s="97"/>
      <c r="C370" s="101"/>
      <c r="D370" s="102"/>
      <c r="E370" s="103"/>
      <c r="F370" s="93"/>
      <c r="G370" s="93"/>
      <c r="H370" s="93"/>
      <c r="I370" s="93"/>
      <c r="J370" s="95"/>
    </row>
    <row r="371" ht="13.5" thickBot="1"/>
    <row r="372" spans="1:10" ht="13.5" thickBot="1">
      <c r="A372" s="119" t="s">
        <v>1</v>
      </c>
      <c r="B372" s="119"/>
      <c r="C372" s="120" t="str">
        <f>'[2]Anexo II - Resumo dos Programas'!B21</f>
        <v>Proteção Social Básica</v>
      </c>
      <c r="D372" s="121"/>
      <c r="E372" s="121"/>
      <c r="F372" s="121"/>
      <c r="G372" s="121"/>
      <c r="H372" s="121"/>
      <c r="I372" s="121"/>
      <c r="J372" s="122"/>
    </row>
    <row r="373" spans="1:10" ht="12.75">
      <c r="A373" s="119" t="s">
        <v>3</v>
      </c>
      <c r="B373" s="119"/>
      <c r="C373" s="130" t="s">
        <v>30</v>
      </c>
      <c r="D373" s="131"/>
      <c r="E373" s="131"/>
      <c r="F373" s="131"/>
      <c r="G373" s="131"/>
      <c r="H373" s="131"/>
      <c r="I373" s="131"/>
      <c r="J373" s="132"/>
    </row>
    <row r="374" spans="1:10" ht="12.75">
      <c r="A374" s="2"/>
      <c r="B374" s="2"/>
      <c r="C374" s="133"/>
      <c r="D374" s="119"/>
      <c r="E374" s="119"/>
      <c r="F374" s="119"/>
      <c r="G374" s="119"/>
      <c r="H374" s="119"/>
      <c r="I374" s="119"/>
      <c r="J374" s="134"/>
    </row>
    <row r="375" spans="1:10" ht="12.75">
      <c r="A375" s="2"/>
      <c r="B375" s="2"/>
      <c r="C375" s="133"/>
      <c r="D375" s="119"/>
      <c r="E375" s="119"/>
      <c r="F375" s="119"/>
      <c r="G375" s="119"/>
      <c r="H375" s="119"/>
      <c r="I375" s="119"/>
      <c r="J375" s="134"/>
    </row>
    <row r="376" spans="1:10" ht="12.75">
      <c r="A376" s="2"/>
      <c r="B376" s="2"/>
      <c r="C376" s="133"/>
      <c r="D376" s="119"/>
      <c r="E376" s="119"/>
      <c r="F376" s="119"/>
      <c r="G376" s="119"/>
      <c r="H376" s="119"/>
      <c r="I376" s="119"/>
      <c r="J376" s="134"/>
    </row>
    <row r="377" spans="1:10" ht="12.75">
      <c r="A377" s="2"/>
      <c r="B377" s="2"/>
      <c r="C377" s="133"/>
      <c r="D377" s="119"/>
      <c r="E377" s="119"/>
      <c r="F377" s="119"/>
      <c r="G377" s="119"/>
      <c r="H377" s="119"/>
      <c r="I377" s="119"/>
      <c r="J377" s="134"/>
    </row>
    <row r="378" spans="1:10" ht="12.75">
      <c r="A378" s="2"/>
      <c r="B378" s="2"/>
      <c r="C378" s="133"/>
      <c r="D378" s="119"/>
      <c r="E378" s="119"/>
      <c r="F378" s="119"/>
      <c r="G378" s="119"/>
      <c r="H378" s="119"/>
      <c r="I378" s="119"/>
      <c r="J378" s="134"/>
    </row>
    <row r="379" spans="1:10" ht="12.75">
      <c r="A379" s="2"/>
      <c r="B379" s="2"/>
      <c r="C379" s="133"/>
      <c r="D379" s="119"/>
      <c r="E379" s="119"/>
      <c r="F379" s="119"/>
      <c r="G379" s="119"/>
      <c r="H379" s="119"/>
      <c r="I379" s="119"/>
      <c r="J379" s="134"/>
    </row>
    <row r="380" spans="1:10" ht="13.5" thickBot="1">
      <c r="A380" s="2"/>
      <c r="B380" s="2"/>
      <c r="C380" s="135"/>
      <c r="D380" s="136"/>
      <c r="E380" s="136"/>
      <c r="F380" s="136"/>
      <c r="G380" s="136"/>
      <c r="H380" s="136"/>
      <c r="I380" s="136"/>
      <c r="J380" s="137"/>
    </row>
    <row r="381" spans="1:10" ht="12.75">
      <c r="A381" s="123" t="s">
        <v>5</v>
      </c>
      <c r="B381" s="124"/>
      <c r="C381" s="124"/>
      <c r="D381" s="124"/>
      <c r="E381" s="3"/>
      <c r="F381" s="4">
        <v>2022</v>
      </c>
      <c r="G381" s="4">
        <v>2023</v>
      </c>
      <c r="H381" s="4">
        <v>2024</v>
      </c>
      <c r="I381" s="4">
        <v>2025</v>
      </c>
      <c r="J381" s="5" t="s">
        <v>6</v>
      </c>
    </row>
    <row r="382" spans="1:10" ht="12.75">
      <c r="A382" s="125" t="s">
        <v>7</v>
      </c>
      <c r="B382" s="126"/>
      <c r="C382" s="127"/>
      <c r="D382" s="6"/>
      <c r="E382" s="7"/>
      <c r="F382" s="8">
        <f>F386+F388+F390+F392+F394+F396</f>
        <v>1181000</v>
      </c>
      <c r="G382" s="8">
        <f>G386+G388+G390+G392+G394+G396</f>
        <v>1226000</v>
      </c>
      <c r="H382" s="8">
        <f>H386+H388+H390+H392+H394+H396</f>
        <v>1246000</v>
      </c>
      <c r="I382" s="8">
        <f>I386+I388+I390+I392+I394+I396</f>
        <v>1286000</v>
      </c>
      <c r="J382" s="9">
        <f>SUM(F382:I382)</f>
        <v>4939000</v>
      </c>
    </row>
    <row r="383" spans="1:10" ht="12.75">
      <c r="A383" s="10"/>
      <c r="B383" s="11"/>
      <c r="C383" s="114"/>
      <c r="D383" s="114"/>
      <c r="E383" s="114"/>
      <c r="F383" s="12"/>
      <c r="G383" s="12"/>
      <c r="H383" s="12"/>
      <c r="I383" s="12"/>
      <c r="J383" s="13"/>
    </row>
    <row r="384" spans="1:10" ht="12.75">
      <c r="A384" s="104" t="s">
        <v>8</v>
      </c>
      <c r="B384" s="106" t="s">
        <v>9</v>
      </c>
      <c r="C384" s="108" t="s">
        <v>10</v>
      </c>
      <c r="D384" s="109"/>
      <c r="E384" s="110"/>
      <c r="F384" s="96">
        <f>F381</f>
        <v>2022</v>
      </c>
      <c r="G384" s="96">
        <f>G381</f>
        <v>2023</v>
      </c>
      <c r="H384" s="96">
        <f>H381</f>
        <v>2024</v>
      </c>
      <c r="I384" s="96">
        <f>I381</f>
        <v>2025</v>
      </c>
      <c r="J384" s="128" t="s">
        <v>11</v>
      </c>
    </row>
    <row r="385" spans="1:10" ht="12.75">
      <c r="A385" s="105"/>
      <c r="B385" s="107"/>
      <c r="C385" s="111"/>
      <c r="D385" s="112"/>
      <c r="E385" s="113"/>
      <c r="F385" s="97"/>
      <c r="G385" s="97"/>
      <c r="H385" s="97"/>
      <c r="I385" s="97"/>
      <c r="J385" s="129"/>
    </row>
    <row r="386" spans="1:10" ht="12.75">
      <c r="A386" s="14" t="s">
        <v>12</v>
      </c>
      <c r="B386" s="96">
        <f>'[1]Projetos e Atividades'!$A$86</f>
        <v>2073</v>
      </c>
      <c r="C386" s="98" t="str">
        <f>'[1]Projetos e Atividades'!$B$86</f>
        <v>FUNDO DA CRIANÇA E DO ADOLESCENTE</v>
      </c>
      <c r="D386" s="99"/>
      <c r="E386" s="100"/>
      <c r="F386" s="92">
        <f>'Anexo IV -Projetos e Ativid '!C104</f>
        <v>113000</v>
      </c>
      <c r="G386" s="92">
        <f>'Anexo IV -Projetos e Ativid '!D104</f>
        <v>113000</v>
      </c>
      <c r="H386" s="92">
        <f>'Anexo IV -Projetos e Ativid '!E104</f>
        <v>113000</v>
      </c>
      <c r="I386" s="92">
        <f>'Anexo IV -Projetos e Ativid '!F104</f>
        <v>113000</v>
      </c>
      <c r="J386" s="94">
        <f>SUM(F386:I386)</f>
        <v>452000</v>
      </c>
    </row>
    <row r="387" spans="1:10" ht="13.5" thickBot="1">
      <c r="A387" s="15"/>
      <c r="B387" s="97"/>
      <c r="C387" s="101"/>
      <c r="D387" s="102"/>
      <c r="E387" s="103"/>
      <c r="F387" s="93"/>
      <c r="G387" s="93"/>
      <c r="H387" s="93"/>
      <c r="I387" s="93"/>
      <c r="J387" s="95"/>
    </row>
    <row r="388" spans="1:10" ht="12.75">
      <c r="A388" s="14" t="s">
        <v>12</v>
      </c>
      <c r="B388" s="96">
        <f>'[1]Projetos e Atividades'!$A$87</f>
        <v>2077</v>
      </c>
      <c r="C388" s="98" t="str">
        <f>'[1]Projetos e Atividades'!$B$87</f>
        <v>ATENÇÃO A FAMÍLIA</v>
      </c>
      <c r="D388" s="99"/>
      <c r="E388" s="100"/>
      <c r="F388" s="92">
        <f>'Anexo IV -Projetos e Ativid '!C105</f>
        <v>43000</v>
      </c>
      <c r="G388" s="92">
        <f>'Anexo IV -Projetos e Ativid '!D105</f>
        <v>43000</v>
      </c>
      <c r="H388" s="92">
        <f>'Anexo IV -Projetos e Ativid '!E105</f>
        <v>43000</v>
      </c>
      <c r="I388" s="92">
        <f>'Anexo IV -Projetos e Ativid '!F105</f>
        <v>43000</v>
      </c>
      <c r="J388" s="94">
        <f>SUM(F388:I388)</f>
        <v>172000</v>
      </c>
    </row>
    <row r="389" spans="1:10" ht="13.5" thickBot="1">
      <c r="A389" s="15"/>
      <c r="B389" s="97"/>
      <c r="C389" s="101"/>
      <c r="D389" s="102"/>
      <c r="E389" s="103"/>
      <c r="F389" s="93"/>
      <c r="G389" s="93"/>
      <c r="H389" s="93"/>
      <c r="I389" s="93"/>
      <c r="J389" s="95"/>
    </row>
    <row r="390" spans="1:10" ht="12.75">
      <c r="A390" s="14" t="s">
        <v>12</v>
      </c>
      <c r="B390" s="96">
        <f>'[1]Projetos e Atividades'!$A$88</f>
        <v>2078</v>
      </c>
      <c r="C390" s="98" t="str">
        <f>'[1]Projetos e Atividades'!$B$88</f>
        <v>CONSELHO TUTELAR</v>
      </c>
      <c r="D390" s="99"/>
      <c r="E390" s="100"/>
      <c r="F390" s="92">
        <f>'Anexo IV -Projetos e Ativid '!C106</f>
        <v>280000</v>
      </c>
      <c r="G390" s="92">
        <f>'Anexo IV -Projetos e Ativid '!D106</f>
        <v>310000</v>
      </c>
      <c r="H390" s="92">
        <f>'Anexo IV -Projetos e Ativid '!E106</f>
        <v>330000</v>
      </c>
      <c r="I390" s="92">
        <f>'Anexo IV -Projetos e Ativid '!F106</f>
        <v>350000</v>
      </c>
      <c r="J390" s="94">
        <f>SUM(F390:I390)</f>
        <v>1270000</v>
      </c>
    </row>
    <row r="391" spans="1:10" ht="13.5" thickBot="1">
      <c r="A391" s="15"/>
      <c r="B391" s="97"/>
      <c r="C391" s="101"/>
      <c r="D391" s="102"/>
      <c r="E391" s="103"/>
      <c r="F391" s="93"/>
      <c r="G391" s="93"/>
      <c r="H391" s="93"/>
      <c r="I391" s="93"/>
      <c r="J391" s="95"/>
    </row>
    <row r="392" spans="1:10" ht="12.75">
      <c r="A392" s="14" t="s">
        <v>12</v>
      </c>
      <c r="B392" s="96">
        <f>'[1]Projetos e Atividades'!$A$89</f>
        <v>2079</v>
      </c>
      <c r="C392" s="98" t="s">
        <v>303</v>
      </c>
      <c r="D392" s="99"/>
      <c r="E392" s="100"/>
      <c r="F392" s="92">
        <f>'Anexo IV -Projetos e Ativid '!C107</f>
        <v>715000</v>
      </c>
      <c r="G392" s="92">
        <f>'Anexo IV -Projetos e Ativid '!D107</f>
        <v>730000</v>
      </c>
      <c r="H392" s="92">
        <f>'Anexo IV -Projetos e Ativid '!E107</f>
        <v>730000</v>
      </c>
      <c r="I392" s="92">
        <f>'Anexo IV -Projetos e Ativid '!F107</f>
        <v>750000</v>
      </c>
      <c r="J392" s="94">
        <f>SUM(F392:I392)</f>
        <v>2925000</v>
      </c>
    </row>
    <row r="393" spans="1:10" ht="13.5" thickBot="1">
      <c r="A393" s="15"/>
      <c r="B393" s="97"/>
      <c r="C393" s="101"/>
      <c r="D393" s="102"/>
      <c r="E393" s="103"/>
      <c r="F393" s="93"/>
      <c r="G393" s="93"/>
      <c r="H393" s="93"/>
      <c r="I393" s="93"/>
      <c r="J393" s="95"/>
    </row>
    <row r="394" spans="1:10" ht="12.75">
      <c r="A394" s="14" t="s">
        <v>12</v>
      </c>
      <c r="B394" s="96">
        <f>'[1]Projetos e Atividades'!$A$91</f>
        <v>2081</v>
      </c>
      <c r="C394" s="98" t="str">
        <f>'[1]Projetos e Atividades'!$B$91</f>
        <v>CENTRO DE REFERÊNCIA DA MULHER</v>
      </c>
      <c r="D394" s="99"/>
      <c r="E394" s="100"/>
      <c r="F394" s="92">
        <f>'Anexo IV -Projetos e Ativid '!C109</f>
        <v>15000</v>
      </c>
      <c r="G394" s="92">
        <f>'Anexo IV -Projetos e Ativid '!D109</f>
        <v>15000</v>
      </c>
      <c r="H394" s="92">
        <f>'Anexo IV -Projetos e Ativid '!E109</f>
        <v>15000</v>
      </c>
      <c r="I394" s="92">
        <f>'Anexo IV -Projetos e Ativid '!F109</f>
        <v>15000</v>
      </c>
      <c r="J394" s="94">
        <f>SUM(F394:I394)</f>
        <v>60000</v>
      </c>
    </row>
    <row r="395" spans="1:10" ht="13.5" thickBot="1">
      <c r="A395" s="15"/>
      <c r="B395" s="97"/>
      <c r="C395" s="101"/>
      <c r="D395" s="102"/>
      <c r="E395" s="103"/>
      <c r="F395" s="93"/>
      <c r="G395" s="93"/>
      <c r="H395" s="93"/>
      <c r="I395" s="93"/>
      <c r="J395" s="95"/>
    </row>
    <row r="396" spans="1:10" ht="12.75">
      <c r="A396" s="14" t="s">
        <v>12</v>
      </c>
      <c r="B396" s="96">
        <f>'Anexo IV -Projetos e Ativid '!A113</f>
        <v>2102</v>
      </c>
      <c r="C396" s="98" t="str">
        <f>'Anexo IV -Projetos e Ativid '!B113</f>
        <v>CENTRO DO IDOSO</v>
      </c>
      <c r="D396" s="99"/>
      <c r="E396" s="100"/>
      <c r="F396" s="92">
        <f>'[1]Projetos e Atividades'!$C$92</f>
        <v>15000</v>
      </c>
      <c r="G396" s="92">
        <f>'[1]Projetos e Atividades'!$D$92</f>
        <v>15000</v>
      </c>
      <c r="H396" s="92">
        <f>'[1]Projetos e Atividades'!$E$92</f>
        <v>15000</v>
      </c>
      <c r="I396" s="92">
        <f>'[1]Projetos e Atividades'!$F$92</f>
        <v>15000</v>
      </c>
      <c r="J396" s="94">
        <f>SUM(F396:I396)</f>
        <v>60000</v>
      </c>
    </row>
    <row r="397" spans="1:10" ht="13.5" thickBot="1">
      <c r="A397" s="15"/>
      <c r="B397" s="97"/>
      <c r="C397" s="101"/>
      <c r="D397" s="102"/>
      <c r="E397" s="103"/>
      <c r="F397" s="93"/>
      <c r="G397" s="93"/>
      <c r="H397" s="93"/>
      <c r="I397" s="93"/>
      <c r="J397" s="95"/>
    </row>
    <row r="398" ht="13.5" thickBot="1"/>
    <row r="399" spans="1:10" ht="13.5" thickBot="1">
      <c r="A399" s="119" t="s">
        <v>1</v>
      </c>
      <c r="B399" s="119"/>
      <c r="C399" s="120" t="str">
        <f>'[2]Anexo II - Resumo dos Programas'!B22</f>
        <v>Gestão dos Serviços de Água</v>
      </c>
      <c r="D399" s="121"/>
      <c r="E399" s="121"/>
      <c r="F399" s="121"/>
      <c r="G399" s="121"/>
      <c r="H399" s="121"/>
      <c r="I399" s="121"/>
      <c r="J399" s="122"/>
    </row>
    <row r="400" spans="1:10" ht="12.75">
      <c r="A400" s="119" t="s">
        <v>3</v>
      </c>
      <c r="B400" s="119"/>
      <c r="C400" s="130" t="s">
        <v>31</v>
      </c>
      <c r="D400" s="131"/>
      <c r="E400" s="131"/>
      <c r="F400" s="131"/>
      <c r="G400" s="131"/>
      <c r="H400" s="131"/>
      <c r="I400" s="131"/>
      <c r="J400" s="132"/>
    </row>
    <row r="401" spans="1:10" ht="12.75">
      <c r="A401" s="2"/>
      <c r="B401" s="2"/>
      <c r="C401" s="133"/>
      <c r="D401" s="119"/>
      <c r="E401" s="119"/>
      <c r="F401" s="119"/>
      <c r="G401" s="119"/>
      <c r="H401" s="119"/>
      <c r="I401" s="119"/>
      <c r="J401" s="134"/>
    </row>
    <row r="402" spans="1:10" ht="12.75">
      <c r="A402" s="2"/>
      <c r="B402" s="2"/>
      <c r="C402" s="133"/>
      <c r="D402" s="119"/>
      <c r="E402" s="119"/>
      <c r="F402" s="119"/>
      <c r="G402" s="119"/>
      <c r="H402" s="119"/>
      <c r="I402" s="119"/>
      <c r="J402" s="134"/>
    </row>
    <row r="403" spans="1:10" ht="12.75">
      <c r="A403" s="2"/>
      <c r="B403" s="2"/>
      <c r="C403" s="133"/>
      <c r="D403" s="119"/>
      <c r="E403" s="119"/>
      <c r="F403" s="119"/>
      <c r="G403" s="119"/>
      <c r="H403" s="119"/>
      <c r="I403" s="119"/>
      <c r="J403" s="134"/>
    </row>
    <row r="404" spans="1:10" ht="13.5" thickBot="1">
      <c r="A404" s="2"/>
      <c r="B404" s="2"/>
      <c r="C404" s="135"/>
      <c r="D404" s="136"/>
      <c r="E404" s="136"/>
      <c r="F404" s="136"/>
      <c r="G404" s="136"/>
      <c r="H404" s="136"/>
      <c r="I404" s="136"/>
      <c r="J404" s="137"/>
    </row>
    <row r="405" spans="1:10" ht="12.75">
      <c r="A405" s="123" t="s">
        <v>5</v>
      </c>
      <c r="B405" s="124"/>
      <c r="C405" s="124"/>
      <c r="D405" s="124"/>
      <c r="E405" s="3"/>
      <c r="F405" s="4">
        <v>2022</v>
      </c>
      <c r="G405" s="4">
        <v>2023</v>
      </c>
      <c r="H405" s="4">
        <v>2024</v>
      </c>
      <c r="I405" s="4">
        <v>2025</v>
      </c>
      <c r="J405" s="5" t="s">
        <v>6</v>
      </c>
    </row>
    <row r="406" spans="1:10" ht="12.75">
      <c r="A406" s="125" t="s">
        <v>7</v>
      </c>
      <c r="B406" s="126"/>
      <c r="C406" s="127"/>
      <c r="D406" s="6"/>
      <c r="E406" s="7"/>
      <c r="F406" s="8">
        <f>F410</f>
        <v>2070000</v>
      </c>
      <c r="G406" s="8">
        <f>G410</f>
        <v>2060000</v>
      </c>
      <c r="H406" s="8">
        <f>H410</f>
        <v>2130000</v>
      </c>
      <c r="I406" s="8">
        <f>I410</f>
        <v>2180000</v>
      </c>
      <c r="J406" s="9">
        <f>SUM(F406:I406)</f>
        <v>8440000</v>
      </c>
    </row>
    <row r="407" spans="1:10" ht="12.75">
      <c r="A407" s="10"/>
      <c r="B407" s="11"/>
      <c r="C407" s="114"/>
      <c r="D407" s="114"/>
      <c r="E407" s="114"/>
      <c r="F407" s="12"/>
      <c r="G407" s="12"/>
      <c r="H407" s="12"/>
      <c r="I407" s="12"/>
      <c r="J407" s="13"/>
    </row>
    <row r="408" spans="1:10" ht="12.75">
      <c r="A408" s="104" t="s">
        <v>8</v>
      </c>
      <c r="B408" s="106" t="s">
        <v>9</v>
      </c>
      <c r="C408" s="108" t="s">
        <v>10</v>
      </c>
      <c r="D408" s="109"/>
      <c r="E408" s="110"/>
      <c r="F408" s="96">
        <f>F405</f>
        <v>2022</v>
      </c>
      <c r="G408" s="96">
        <f>G405</f>
        <v>2023</v>
      </c>
      <c r="H408" s="96">
        <f>H405</f>
        <v>2024</v>
      </c>
      <c r="I408" s="96">
        <f>I405</f>
        <v>2025</v>
      </c>
      <c r="J408" s="128" t="s">
        <v>11</v>
      </c>
    </row>
    <row r="409" spans="1:10" ht="12.75">
      <c r="A409" s="105"/>
      <c r="B409" s="107"/>
      <c r="C409" s="111"/>
      <c r="D409" s="112"/>
      <c r="E409" s="113"/>
      <c r="F409" s="97"/>
      <c r="G409" s="97"/>
      <c r="H409" s="97"/>
      <c r="I409" s="97"/>
      <c r="J409" s="129"/>
    </row>
    <row r="410" spans="1:10" ht="12.75">
      <c r="A410" s="14" t="s">
        <v>12</v>
      </c>
      <c r="B410" s="96">
        <f>'[1]Projetos e Atividades'!$A$108</f>
        <v>2084</v>
      </c>
      <c r="C410" s="98" t="str">
        <f>'Anexo IV -Projetos e Ativid '!B139</f>
        <v>MANUTENÇÃO DAS ATIVIDIDADES DE APOIO AUTARQUIA</v>
      </c>
      <c r="D410" s="99"/>
      <c r="E410" s="100"/>
      <c r="F410" s="92">
        <f>'Anexo IV -Projetos e Ativid '!C139</f>
        <v>2070000</v>
      </c>
      <c r="G410" s="92">
        <f>'Anexo IV -Projetos e Ativid '!D139</f>
        <v>2060000</v>
      </c>
      <c r="H410" s="92">
        <f>'Anexo IV -Projetos e Ativid '!E139</f>
        <v>2130000</v>
      </c>
      <c r="I410" s="92">
        <f>'Anexo IV -Projetos e Ativid '!F139</f>
        <v>2180000</v>
      </c>
      <c r="J410" s="94">
        <f>SUM(F410:I410)</f>
        <v>8440000</v>
      </c>
    </row>
    <row r="411" spans="1:10" ht="13.5" thickBot="1">
      <c r="A411" s="15"/>
      <c r="B411" s="97"/>
      <c r="C411" s="101"/>
      <c r="D411" s="102"/>
      <c r="E411" s="103"/>
      <c r="F411" s="93"/>
      <c r="G411" s="93"/>
      <c r="H411" s="93"/>
      <c r="I411" s="93"/>
      <c r="J411" s="95"/>
    </row>
    <row r="412" ht="13.5" thickBot="1"/>
    <row r="413" spans="1:10" ht="13.5" thickBot="1">
      <c r="A413" s="119" t="s">
        <v>1</v>
      </c>
      <c r="B413" s="119"/>
      <c r="C413" s="120" t="str">
        <f>'[2]Anexo II - Resumo dos Programas'!B23</f>
        <v>Manutenção dos Serviços de Água</v>
      </c>
      <c r="D413" s="121"/>
      <c r="E413" s="121"/>
      <c r="F413" s="121"/>
      <c r="G413" s="121"/>
      <c r="H413" s="121"/>
      <c r="I413" s="121"/>
      <c r="J413" s="122"/>
    </row>
    <row r="414" spans="1:10" ht="12.75">
      <c r="A414" s="119" t="s">
        <v>3</v>
      </c>
      <c r="B414" s="119"/>
      <c r="C414" s="130" t="s">
        <v>32</v>
      </c>
      <c r="D414" s="131"/>
      <c r="E414" s="131"/>
      <c r="F414" s="131"/>
      <c r="G414" s="131"/>
      <c r="H414" s="131"/>
      <c r="I414" s="131"/>
      <c r="J414" s="132"/>
    </row>
    <row r="415" spans="1:10" ht="12.75">
      <c r="A415" s="2"/>
      <c r="B415" s="2"/>
      <c r="C415" s="133"/>
      <c r="D415" s="119"/>
      <c r="E415" s="119"/>
      <c r="F415" s="119"/>
      <c r="G415" s="119"/>
      <c r="H415" s="119"/>
      <c r="I415" s="119"/>
      <c r="J415" s="134"/>
    </row>
    <row r="416" spans="1:10" ht="12.75">
      <c r="A416" s="2"/>
      <c r="B416" s="2"/>
      <c r="C416" s="133"/>
      <c r="D416" s="119"/>
      <c r="E416" s="119"/>
      <c r="F416" s="119"/>
      <c r="G416" s="119"/>
      <c r="H416" s="119"/>
      <c r="I416" s="119"/>
      <c r="J416" s="134"/>
    </row>
    <row r="417" spans="1:10" ht="12.75">
      <c r="A417" s="2"/>
      <c r="B417" s="2"/>
      <c r="C417" s="133"/>
      <c r="D417" s="119"/>
      <c r="E417" s="119"/>
      <c r="F417" s="119"/>
      <c r="G417" s="119"/>
      <c r="H417" s="119"/>
      <c r="I417" s="119"/>
      <c r="J417" s="134"/>
    </row>
    <row r="418" spans="1:10" ht="13.5" thickBot="1">
      <c r="A418" s="2"/>
      <c r="B418" s="2"/>
      <c r="C418" s="135"/>
      <c r="D418" s="136"/>
      <c r="E418" s="136"/>
      <c r="F418" s="136"/>
      <c r="G418" s="136"/>
      <c r="H418" s="136"/>
      <c r="I418" s="136"/>
      <c r="J418" s="137"/>
    </row>
    <row r="419" spans="1:10" ht="12.75">
      <c r="A419" s="123" t="s">
        <v>5</v>
      </c>
      <c r="B419" s="124"/>
      <c r="C419" s="124"/>
      <c r="D419" s="124"/>
      <c r="E419" s="3"/>
      <c r="F419" s="4">
        <v>2022</v>
      </c>
      <c r="G419" s="4">
        <v>2023</v>
      </c>
      <c r="H419" s="4">
        <v>2024</v>
      </c>
      <c r="I419" s="4">
        <v>2025</v>
      </c>
      <c r="J419" s="5" t="s">
        <v>6</v>
      </c>
    </row>
    <row r="420" spans="1:10" ht="12.75">
      <c r="A420" s="125" t="s">
        <v>7</v>
      </c>
      <c r="B420" s="126"/>
      <c r="C420" s="127"/>
      <c r="D420" s="6"/>
      <c r="E420" s="7"/>
      <c r="F420" s="8">
        <f>F424+F426+F428</f>
        <v>6930000</v>
      </c>
      <c r="G420" s="8">
        <f>G424+G426+G428</f>
        <v>7120000</v>
      </c>
      <c r="H420" s="8">
        <f>H424+H426+H428</f>
        <v>7170000</v>
      </c>
      <c r="I420" s="8">
        <f>I424+I426+I428</f>
        <v>7250000</v>
      </c>
      <c r="J420" s="9">
        <f>SUM(F420:I420)</f>
        <v>28470000</v>
      </c>
    </row>
    <row r="421" spans="1:10" ht="12.75">
      <c r="A421" s="10"/>
      <c r="B421" s="11"/>
      <c r="C421" s="114"/>
      <c r="D421" s="114"/>
      <c r="E421" s="114"/>
      <c r="F421" s="12"/>
      <c r="G421" s="12"/>
      <c r="H421" s="12"/>
      <c r="I421" s="12"/>
      <c r="J421" s="13"/>
    </row>
    <row r="422" spans="1:10" ht="12.75">
      <c r="A422" s="104" t="s">
        <v>8</v>
      </c>
      <c r="B422" s="106" t="s">
        <v>9</v>
      </c>
      <c r="C422" s="108" t="s">
        <v>10</v>
      </c>
      <c r="D422" s="109"/>
      <c r="E422" s="110"/>
      <c r="F422" s="96">
        <f>F419</f>
        <v>2022</v>
      </c>
      <c r="G422" s="96">
        <f>G419</f>
        <v>2023</v>
      </c>
      <c r="H422" s="96">
        <f>H419</f>
        <v>2024</v>
      </c>
      <c r="I422" s="96">
        <f>I419</f>
        <v>2025</v>
      </c>
      <c r="J422" s="128" t="s">
        <v>11</v>
      </c>
    </row>
    <row r="423" spans="1:10" ht="12.75">
      <c r="A423" s="105"/>
      <c r="B423" s="107"/>
      <c r="C423" s="111"/>
      <c r="D423" s="112"/>
      <c r="E423" s="113"/>
      <c r="F423" s="97"/>
      <c r="G423" s="97"/>
      <c r="H423" s="97"/>
      <c r="I423" s="97"/>
      <c r="J423" s="129"/>
    </row>
    <row r="424" spans="1:10" ht="12.75">
      <c r="A424" s="14" t="s">
        <v>12</v>
      </c>
      <c r="B424" s="96">
        <f>'[1]Projetos e Atividades'!$A$109</f>
        <v>2085</v>
      </c>
      <c r="C424" s="98" t="str">
        <f>'Anexo IV -Projetos e Ativid '!B140</f>
        <v>OPERAÇÃO E MANUTENÇÃO DO SISTEMA DE AGUA POTÁVEL</v>
      </c>
      <c r="D424" s="99"/>
      <c r="E424" s="100"/>
      <c r="F424" s="92">
        <f>'Anexo IV -Projetos e Ativid '!C140</f>
        <v>5710000</v>
      </c>
      <c r="G424" s="92">
        <f>'Anexo IV -Projetos e Ativid '!D140</f>
        <v>5860000</v>
      </c>
      <c r="H424" s="92">
        <f>'Anexo IV -Projetos e Ativid '!E140</f>
        <v>5880000</v>
      </c>
      <c r="I424" s="92">
        <f>'Anexo IV -Projetos e Ativid '!F140</f>
        <v>5870000</v>
      </c>
      <c r="J424" s="94">
        <f>SUM(F424:I424)</f>
        <v>23320000</v>
      </c>
    </row>
    <row r="425" spans="1:10" ht="13.5" thickBot="1">
      <c r="A425" s="15"/>
      <c r="B425" s="97"/>
      <c r="C425" s="101"/>
      <c r="D425" s="102"/>
      <c r="E425" s="103"/>
      <c r="F425" s="93"/>
      <c r="G425" s="93"/>
      <c r="H425" s="93"/>
      <c r="I425" s="93"/>
      <c r="J425" s="95"/>
    </row>
    <row r="426" spans="1:10" ht="12.75">
      <c r="A426" s="14" t="s">
        <v>12</v>
      </c>
      <c r="B426" s="96">
        <f>'[1]Projetos e Atividades'!$A$110</f>
        <v>2087</v>
      </c>
      <c r="C426" s="98" t="str">
        <f>'Anexo IV -Projetos e Ativid '!B141</f>
        <v>OPERAÇÃO E MANUTENÇÃO DO SISTEMA DE ESGOTAMENTO SANITÁRIO</v>
      </c>
      <c r="D426" s="99"/>
      <c r="E426" s="100"/>
      <c r="F426" s="92">
        <f>'Anexo IV -Projetos e Ativid '!C141</f>
        <v>970000</v>
      </c>
      <c r="G426" s="92">
        <f>'Anexo IV -Projetos e Ativid '!D141</f>
        <v>1010000</v>
      </c>
      <c r="H426" s="92">
        <f>'Anexo IV -Projetos e Ativid '!E141</f>
        <v>1040000</v>
      </c>
      <c r="I426" s="92">
        <f>'Anexo IV -Projetos e Ativid '!F141</f>
        <v>1130000</v>
      </c>
      <c r="J426" s="94">
        <f>SUM(F426:I426)</f>
        <v>4150000</v>
      </c>
    </row>
    <row r="427" spans="1:10" ht="13.5" thickBot="1">
      <c r="A427" s="15"/>
      <c r="B427" s="97"/>
      <c r="C427" s="101"/>
      <c r="D427" s="102"/>
      <c r="E427" s="103"/>
      <c r="F427" s="93"/>
      <c r="G427" s="93"/>
      <c r="H427" s="93"/>
      <c r="I427" s="93"/>
      <c r="J427" s="95"/>
    </row>
    <row r="428" spans="1:10" ht="12.75">
      <c r="A428" s="14" t="s">
        <v>15</v>
      </c>
      <c r="B428" s="96">
        <v>3030</v>
      </c>
      <c r="C428" s="98" t="s">
        <v>312</v>
      </c>
      <c r="D428" s="99"/>
      <c r="E428" s="100"/>
      <c r="F428" s="92">
        <f>'Anexo IV -Projetos e Ativid '!C142</f>
        <v>250000</v>
      </c>
      <c r="G428" s="92">
        <f>'Anexo IV -Projetos e Ativid '!D142</f>
        <v>250000</v>
      </c>
      <c r="H428" s="92">
        <f>'Anexo IV -Projetos e Ativid '!E142</f>
        <v>250000</v>
      </c>
      <c r="I428" s="92">
        <f>'Anexo IV -Projetos e Ativid '!F142</f>
        <v>250000</v>
      </c>
      <c r="J428" s="94">
        <f>SUM(F428:I428)</f>
        <v>1000000</v>
      </c>
    </row>
    <row r="429" spans="1:10" ht="13.5" thickBot="1">
      <c r="A429" s="15"/>
      <c r="B429" s="97"/>
      <c r="C429" s="101"/>
      <c r="D429" s="102"/>
      <c r="E429" s="103"/>
      <c r="F429" s="93"/>
      <c r="G429" s="93"/>
      <c r="H429" s="93"/>
      <c r="I429" s="93"/>
      <c r="J429" s="95"/>
    </row>
    <row r="430" ht="13.5" thickBot="1"/>
    <row r="431" spans="1:10" ht="13.5" thickBot="1">
      <c r="A431" s="119" t="s">
        <v>1</v>
      </c>
      <c r="B431" s="119"/>
      <c r="C431" s="120" t="str">
        <f>'[2]Anexo II - Resumo dos Programas'!B24</f>
        <v>RPPS</v>
      </c>
      <c r="D431" s="121"/>
      <c r="E431" s="121"/>
      <c r="F431" s="121"/>
      <c r="G431" s="121"/>
      <c r="H431" s="121"/>
      <c r="I431" s="121"/>
      <c r="J431" s="122"/>
    </row>
    <row r="432" spans="1:10" ht="12.75">
      <c r="A432" s="119" t="s">
        <v>3</v>
      </c>
      <c r="B432" s="119"/>
      <c r="C432" s="130" t="s">
        <v>33</v>
      </c>
      <c r="D432" s="131"/>
      <c r="E432" s="131"/>
      <c r="F432" s="131"/>
      <c r="G432" s="131"/>
      <c r="H432" s="131"/>
      <c r="I432" s="131"/>
      <c r="J432" s="132"/>
    </row>
    <row r="433" spans="1:10" ht="12.75">
      <c r="A433" s="2"/>
      <c r="B433" s="2"/>
      <c r="C433" s="133"/>
      <c r="D433" s="119"/>
      <c r="E433" s="119"/>
      <c r="F433" s="119"/>
      <c r="G433" s="119"/>
      <c r="H433" s="119"/>
      <c r="I433" s="119"/>
      <c r="J433" s="134"/>
    </row>
    <row r="434" spans="1:10" ht="12.75">
      <c r="A434" s="2"/>
      <c r="B434" s="2"/>
      <c r="C434" s="133"/>
      <c r="D434" s="119"/>
      <c r="E434" s="119"/>
      <c r="F434" s="119"/>
      <c r="G434" s="119"/>
      <c r="H434" s="119"/>
      <c r="I434" s="119"/>
      <c r="J434" s="134"/>
    </row>
    <row r="435" spans="1:10" ht="12.75">
      <c r="A435" s="2"/>
      <c r="B435" s="2"/>
      <c r="C435" s="133"/>
      <c r="D435" s="119"/>
      <c r="E435" s="119"/>
      <c r="F435" s="119"/>
      <c r="G435" s="119"/>
      <c r="H435" s="119"/>
      <c r="I435" s="119"/>
      <c r="J435" s="134"/>
    </row>
    <row r="436" spans="1:10" ht="13.5" thickBot="1">
      <c r="A436" s="2"/>
      <c r="B436" s="2"/>
      <c r="C436" s="135"/>
      <c r="D436" s="136"/>
      <c r="E436" s="136"/>
      <c r="F436" s="136"/>
      <c r="G436" s="136"/>
      <c r="H436" s="136"/>
      <c r="I436" s="136"/>
      <c r="J436" s="137"/>
    </row>
    <row r="437" spans="1:10" ht="12.75">
      <c r="A437" s="123" t="s">
        <v>5</v>
      </c>
      <c r="B437" s="124"/>
      <c r="C437" s="124"/>
      <c r="D437" s="124"/>
      <c r="E437" s="3"/>
      <c r="F437" s="4">
        <v>2022</v>
      </c>
      <c r="G437" s="4">
        <v>2023</v>
      </c>
      <c r="H437" s="4">
        <v>2024</v>
      </c>
      <c r="I437" s="4">
        <v>2025</v>
      </c>
      <c r="J437" s="5" t="s">
        <v>6</v>
      </c>
    </row>
    <row r="438" spans="1:10" ht="12.75">
      <c r="A438" s="125" t="s">
        <v>7</v>
      </c>
      <c r="B438" s="126"/>
      <c r="C438" s="127"/>
      <c r="D438" s="6"/>
      <c r="E438" s="7"/>
      <c r="F438" s="8">
        <f>F442+F444</f>
        <v>5180000</v>
      </c>
      <c r="G438" s="8">
        <f>G442+G444</f>
        <v>5720000</v>
      </c>
      <c r="H438" s="8">
        <f>H442+H444</f>
        <v>6060000</v>
      </c>
      <c r="I438" s="8">
        <f>I442+I444</f>
        <v>6500000</v>
      </c>
      <c r="J438" s="9">
        <f>SUM(F438:I438)</f>
        <v>23460000</v>
      </c>
    </row>
    <row r="439" spans="1:10" ht="12.75">
      <c r="A439" s="10"/>
      <c r="B439" s="11"/>
      <c r="C439" s="114"/>
      <c r="D439" s="114"/>
      <c r="E439" s="114"/>
      <c r="F439" s="12"/>
      <c r="G439" s="12"/>
      <c r="H439" s="12"/>
      <c r="I439" s="12"/>
      <c r="J439" s="13"/>
    </row>
    <row r="440" spans="1:10" ht="12.75">
      <c r="A440" s="104" t="s">
        <v>8</v>
      </c>
      <c r="B440" s="106" t="s">
        <v>9</v>
      </c>
      <c r="C440" s="108" t="s">
        <v>10</v>
      </c>
      <c r="D440" s="109"/>
      <c r="E440" s="110"/>
      <c r="F440" s="96">
        <f>F437</f>
        <v>2022</v>
      </c>
      <c r="G440" s="96">
        <f>G437</f>
        <v>2023</v>
      </c>
      <c r="H440" s="96">
        <f>H437</f>
        <v>2024</v>
      </c>
      <c r="I440" s="96">
        <f>I437</f>
        <v>2025</v>
      </c>
      <c r="J440" s="128" t="s">
        <v>11</v>
      </c>
    </row>
    <row r="441" spans="1:10" ht="12.75">
      <c r="A441" s="105"/>
      <c r="B441" s="107"/>
      <c r="C441" s="111"/>
      <c r="D441" s="112"/>
      <c r="E441" s="113"/>
      <c r="F441" s="97"/>
      <c r="G441" s="97"/>
      <c r="H441" s="97"/>
      <c r="I441" s="97"/>
      <c r="J441" s="129"/>
    </row>
    <row r="442" spans="1:10" ht="12.75">
      <c r="A442" s="14" t="s">
        <v>12</v>
      </c>
      <c r="B442" s="96">
        <f>'Anexo IV -Projetos e Ativid '!A130</f>
        <v>2095</v>
      </c>
      <c r="C442" s="98" t="str">
        <f>'Anexo IV -Projetos e Ativid '!B130</f>
        <v>APOIO ADMINISTRATIVO DO RPPS</v>
      </c>
      <c r="D442" s="99"/>
      <c r="E442" s="100"/>
      <c r="F442" s="92">
        <f>'Anexo IV -Projetos e Ativid '!C130</f>
        <v>380000</v>
      </c>
      <c r="G442" s="92">
        <f>'Anexo IV -Projetos e Ativid '!D130</f>
        <v>420000</v>
      </c>
      <c r="H442" s="92">
        <f>'Anexo IV -Projetos e Ativid '!E130</f>
        <v>460000</v>
      </c>
      <c r="I442" s="92">
        <f>'Anexo IV -Projetos e Ativid '!F130</f>
        <v>500000</v>
      </c>
      <c r="J442" s="94">
        <f>SUM(F442:I442)</f>
        <v>1760000</v>
      </c>
    </row>
    <row r="443" spans="1:10" ht="13.5" thickBot="1">
      <c r="A443" s="15"/>
      <c r="B443" s="97"/>
      <c r="C443" s="101"/>
      <c r="D443" s="102"/>
      <c r="E443" s="103"/>
      <c r="F443" s="93"/>
      <c r="G443" s="93"/>
      <c r="H443" s="93"/>
      <c r="I443" s="93"/>
      <c r="J443" s="95"/>
    </row>
    <row r="444" spans="1:10" ht="12.75">
      <c r="A444" s="14" t="s">
        <v>36</v>
      </c>
      <c r="B444" s="96">
        <f>'Anexo IV -Projetos e Ativid '!A131</f>
        <v>7</v>
      </c>
      <c r="C444" s="98" t="str">
        <f>'Anexo IV -Projetos e Ativid '!B131</f>
        <v>PAGAMENTO BENEFÍCIOS PREVIDENCIÁRIOS RPPS</v>
      </c>
      <c r="D444" s="99"/>
      <c r="E444" s="100"/>
      <c r="F444" s="92">
        <f>'Anexo IV -Projetos e Ativid '!C131</f>
        <v>4800000</v>
      </c>
      <c r="G444" s="92">
        <f>'Anexo IV -Projetos e Ativid '!D131</f>
        <v>5300000</v>
      </c>
      <c r="H444" s="92">
        <f>'Anexo IV -Projetos e Ativid '!E131</f>
        <v>5600000</v>
      </c>
      <c r="I444" s="92">
        <f>'Anexo IV -Projetos e Ativid '!F131</f>
        <v>6000000</v>
      </c>
      <c r="J444" s="94">
        <f>SUM(F444:I444)</f>
        <v>21700000</v>
      </c>
    </row>
    <row r="445" spans="1:10" ht="13.5" thickBot="1">
      <c r="A445" s="15"/>
      <c r="B445" s="97"/>
      <c r="C445" s="101"/>
      <c r="D445" s="102"/>
      <c r="E445" s="103"/>
      <c r="F445" s="93"/>
      <c r="G445" s="93"/>
      <c r="H445" s="93"/>
      <c r="I445" s="93"/>
      <c r="J445" s="95"/>
    </row>
    <row r="446" spans="1:10" ht="13.5" thickBot="1">
      <c r="A446" s="115" t="s">
        <v>34</v>
      </c>
      <c r="B446" s="116"/>
      <c r="C446" s="116"/>
      <c r="D446" s="116"/>
      <c r="E446" s="116"/>
      <c r="F446" s="117"/>
      <c r="G446" s="117"/>
      <c r="H446" s="117"/>
      <c r="I446" s="117"/>
      <c r="J446" s="118"/>
    </row>
    <row r="447" ht="13.5" thickBot="1"/>
    <row r="448" spans="1:10" ht="13.5" thickBot="1">
      <c r="A448" s="119" t="s">
        <v>1</v>
      </c>
      <c r="B448" s="119"/>
      <c r="C448" s="120" t="s">
        <v>35</v>
      </c>
      <c r="D448" s="121"/>
      <c r="E448" s="121"/>
      <c r="F448" s="121"/>
      <c r="G448" s="121"/>
      <c r="H448" s="121"/>
      <c r="I448" s="121"/>
      <c r="J448" s="122"/>
    </row>
    <row r="449" spans="1:10" ht="12.75">
      <c r="A449" s="123" t="s">
        <v>5</v>
      </c>
      <c r="B449" s="124"/>
      <c r="C449" s="124"/>
      <c r="D449" s="124"/>
      <c r="E449" s="3"/>
      <c r="F449" s="4">
        <v>2022</v>
      </c>
      <c r="G449" s="4">
        <v>2023</v>
      </c>
      <c r="H449" s="4">
        <v>2024</v>
      </c>
      <c r="I449" s="4">
        <v>2025</v>
      </c>
      <c r="J449" s="5" t="s">
        <v>6</v>
      </c>
    </row>
    <row r="450" spans="1:10" ht="12.75">
      <c r="A450" s="125" t="s">
        <v>7</v>
      </c>
      <c r="B450" s="126"/>
      <c r="C450" s="127"/>
      <c r="D450" s="6"/>
      <c r="E450" s="7"/>
      <c r="F450" s="8">
        <f>(SUM(F454:F464))</f>
        <v>19794000</v>
      </c>
      <c r="G450" s="8">
        <f>(SUM(G454:G464))</f>
        <v>18474000</v>
      </c>
      <c r="H450" s="8">
        <f>(SUM(H454:H464))</f>
        <v>19604000</v>
      </c>
      <c r="I450" s="8">
        <f>(SUM(I454:I464))</f>
        <v>19460000</v>
      </c>
      <c r="J450" s="9">
        <f>SUM(F450:I450)</f>
        <v>77332000</v>
      </c>
    </row>
    <row r="451" spans="1:10" ht="12.75">
      <c r="A451" s="10"/>
      <c r="B451" s="11"/>
      <c r="C451" s="114"/>
      <c r="D451" s="114"/>
      <c r="E451" s="114"/>
      <c r="F451" s="12"/>
      <c r="G451" s="12"/>
      <c r="H451" s="12"/>
      <c r="I451" s="12"/>
      <c r="J451" s="13"/>
    </row>
    <row r="452" spans="1:10" ht="12.75">
      <c r="A452" s="104" t="s">
        <v>8</v>
      </c>
      <c r="B452" s="106" t="s">
        <v>9</v>
      </c>
      <c r="C452" s="108" t="s">
        <v>10</v>
      </c>
      <c r="D452" s="109"/>
      <c r="E452" s="110"/>
      <c r="F452" s="96">
        <f>F449</f>
        <v>2022</v>
      </c>
      <c r="G452" s="96">
        <f>G449</f>
        <v>2023</v>
      </c>
      <c r="H452" s="96">
        <f>H449</f>
        <v>2024</v>
      </c>
      <c r="I452" s="96">
        <f>I449</f>
        <v>2025</v>
      </c>
      <c r="J452" s="128" t="s">
        <v>11</v>
      </c>
    </row>
    <row r="453" spans="1:10" ht="12.75">
      <c r="A453" s="105"/>
      <c r="B453" s="107"/>
      <c r="C453" s="111"/>
      <c r="D453" s="112"/>
      <c r="E453" s="113"/>
      <c r="F453" s="97"/>
      <c r="G453" s="97"/>
      <c r="H453" s="97"/>
      <c r="I453" s="97"/>
      <c r="J453" s="129"/>
    </row>
    <row r="454" spans="1:10" ht="12.75">
      <c r="A454" s="14" t="s">
        <v>36</v>
      </c>
      <c r="B454" s="96">
        <v>6</v>
      </c>
      <c r="C454" s="98" t="s">
        <v>256</v>
      </c>
      <c r="D454" s="99"/>
      <c r="E454" s="100"/>
      <c r="F454" s="92">
        <f>'Anexo IV -Projetos e Ativid '!C94</f>
        <v>1600000</v>
      </c>
      <c r="G454" s="92">
        <f>'Anexo IV -Projetos e Ativid '!D94</f>
        <v>1750000</v>
      </c>
      <c r="H454" s="92">
        <f>'Anexo IV -Projetos e Ativid '!E94</f>
        <v>1850000</v>
      </c>
      <c r="I454" s="92">
        <f>'Anexo IV -Projetos e Ativid '!F94</f>
        <v>2000000</v>
      </c>
      <c r="J454" s="94">
        <f>SUM(F454:I454)</f>
        <v>7200000</v>
      </c>
    </row>
    <row r="455" spans="1:10" ht="13.5" thickBot="1">
      <c r="A455" s="15"/>
      <c r="B455" s="97"/>
      <c r="C455" s="101"/>
      <c r="D455" s="102"/>
      <c r="E455" s="103"/>
      <c r="F455" s="93"/>
      <c r="G455" s="93"/>
      <c r="H455" s="93"/>
      <c r="I455" s="93"/>
      <c r="J455" s="95"/>
    </row>
    <row r="456" spans="1:10" ht="12.75">
      <c r="A456" s="14" t="s">
        <v>36</v>
      </c>
      <c r="B456" s="96">
        <f>'[1]Projetos e Atividades'!$A$76</f>
        <v>2060</v>
      </c>
      <c r="C456" s="98" t="str">
        <f>'[1]Projetos e Atividades'!$B$76</f>
        <v>AMORTZAÇÃO DO PASSIVO ATUARIAL - RPPS</v>
      </c>
      <c r="D456" s="99"/>
      <c r="E456" s="100"/>
      <c r="F456" s="92">
        <f>'Anexo IV -Projetos e Ativid '!C93</f>
        <v>3700000</v>
      </c>
      <c r="G456" s="92">
        <f>'Anexo IV -Projetos e Ativid '!D93</f>
        <v>4100000</v>
      </c>
      <c r="H456" s="92">
        <f>'Anexo IV -Projetos e Ativid '!E93</f>
        <v>4300000</v>
      </c>
      <c r="I456" s="92">
        <f>'Anexo IV -Projetos e Ativid '!F93</f>
        <v>4600000</v>
      </c>
      <c r="J456" s="94">
        <f>SUM(F456:I456)</f>
        <v>16700000</v>
      </c>
    </row>
    <row r="457" spans="1:10" ht="13.5" thickBot="1">
      <c r="A457" s="15"/>
      <c r="B457" s="97"/>
      <c r="C457" s="101"/>
      <c r="D457" s="102"/>
      <c r="E457" s="103"/>
      <c r="F457" s="93"/>
      <c r="G457" s="93"/>
      <c r="H457" s="93"/>
      <c r="I457" s="93"/>
      <c r="J457" s="95"/>
    </row>
    <row r="459" spans="1:10" ht="12.75">
      <c r="A459" s="14" t="s">
        <v>36</v>
      </c>
      <c r="B459" s="96">
        <f>'Anexo IV -Projetos e Ativid '!A132</f>
        <v>8</v>
      </c>
      <c r="C459" s="98" t="str">
        <f>'Anexo IV -Projetos e Ativid '!B132</f>
        <v>ENCARGOS ESPECIAIS DE RESPONSABILIDADE DO RPPS</v>
      </c>
      <c r="D459" s="99"/>
      <c r="E459" s="100"/>
      <c r="F459" s="92">
        <f>'Anexo IV -Projetos e Ativid '!C132</f>
        <v>100000</v>
      </c>
      <c r="G459" s="92">
        <f>'Anexo IV -Projetos e Ativid '!D132</f>
        <v>100000</v>
      </c>
      <c r="H459" s="92">
        <f>'Anexo IV -Projetos e Ativid '!E132</f>
        <v>100000</v>
      </c>
      <c r="I459" s="92">
        <f>'Anexo IV -Projetos e Ativid '!F132</f>
        <v>100000</v>
      </c>
      <c r="J459" s="94">
        <f>SUM(F459:I459)</f>
        <v>400000</v>
      </c>
    </row>
    <row r="460" spans="1:10" ht="13.5" thickBot="1">
      <c r="A460" s="15"/>
      <c r="B460" s="97"/>
      <c r="C460" s="101"/>
      <c r="D460" s="102"/>
      <c r="E460" s="103"/>
      <c r="F460" s="93"/>
      <c r="G460" s="93"/>
      <c r="H460" s="93"/>
      <c r="I460" s="93"/>
      <c r="J460" s="95"/>
    </row>
    <row r="461" spans="1:10" ht="12.75">
      <c r="A461" s="14" t="s">
        <v>36</v>
      </c>
      <c r="B461" s="96">
        <v>3999</v>
      </c>
      <c r="C461" s="98" t="str">
        <f>'[1]Projetos e Atividades'!$B$96</f>
        <v>RESERVA CONTINGÊNCIA</v>
      </c>
      <c r="D461" s="99"/>
      <c r="E461" s="100"/>
      <c r="F461" s="92">
        <f>'Anexo IV -Projetos e Ativid '!C125</f>
        <v>1254000</v>
      </c>
      <c r="G461" s="92">
        <f>'Anexo IV -Projetos e Ativid '!D125</f>
        <v>374000</v>
      </c>
      <c r="H461" s="92">
        <f>'Anexo IV -Projetos e Ativid '!E125</f>
        <v>594000</v>
      </c>
      <c r="I461" s="92">
        <f>'Anexo IV -Projetos e Ativid '!F125</f>
        <v>310000</v>
      </c>
      <c r="J461" s="94">
        <f>SUM(F461:I461)</f>
        <v>2532000</v>
      </c>
    </row>
    <row r="462" spans="1:10" ht="13.5" thickBot="1">
      <c r="A462" s="15"/>
      <c r="B462" s="97"/>
      <c r="C462" s="101"/>
      <c r="D462" s="102"/>
      <c r="E462" s="103"/>
      <c r="F462" s="93"/>
      <c r="G462" s="93"/>
      <c r="H462" s="93"/>
      <c r="I462" s="93"/>
      <c r="J462" s="95"/>
    </row>
    <row r="463" spans="1:10" ht="12.75">
      <c r="A463" s="14" t="s">
        <v>36</v>
      </c>
      <c r="B463" s="96">
        <v>3999</v>
      </c>
      <c r="C463" s="98" t="str">
        <f>'[1]Projetos e Atividades'!$B$102</f>
        <v>RESERVA DE CONTINGENCIA RPPS</v>
      </c>
      <c r="D463" s="99"/>
      <c r="E463" s="100"/>
      <c r="F463" s="92">
        <f>'Anexo IV -Projetos e Ativid '!C133</f>
        <v>13140000</v>
      </c>
      <c r="G463" s="92">
        <f>'Anexo IV -Projetos e Ativid '!D133</f>
        <v>12150000</v>
      </c>
      <c r="H463" s="92">
        <f>'Anexo IV -Projetos e Ativid '!E133</f>
        <v>12760000</v>
      </c>
      <c r="I463" s="92">
        <f>'Anexo IV -Projetos e Ativid '!F133</f>
        <v>12450000</v>
      </c>
      <c r="J463" s="94">
        <f>SUM(F463:I463)</f>
        <v>50500000</v>
      </c>
    </row>
    <row r="464" spans="1:10" ht="13.5" thickBot="1">
      <c r="A464" s="15"/>
      <c r="B464" s="97"/>
      <c r="C464" s="101"/>
      <c r="D464" s="102"/>
      <c r="E464" s="103"/>
      <c r="F464" s="93"/>
      <c r="G464" s="93"/>
      <c r="H464" s="93"/>
      <c r="I464" s="93"/>
      <c r="J464" s="95"/>
    </row>
    <row r="466" spans="6:10" ht="12.75">
      <c r="F466" s="20"/>
      <c r="G466" s="20"/>
      <c r="H466" s="20"/>
      <c r="I466" s="20"/>
      <c r="J466" s="20"/>
    </row>
  </sheetData>
  <sheetProtection/>
  <mergeCells count="969">
    <mergeCell ref="J369:J370"/>
    <mergeCell ref="C428:E429"/>
    <mergeCell ref="F428:F429"/>
    <mergeCell ref="G428:G429"/>
    <mergeCell ref="H428:H429"/>
    <mergeCell ref="I428:I429"/>
    <mergeCell ref="J428:J429"/>
    <mergeCell ref="A382:C382"/>
    <mergeCell ref="C383:E383"/>
    <mergeCell ref="A384:A385"/>
    <mergeCell ref="B369:B370"/>
    <mergeCell ref="C369:E370"/>
    <mergeCell ref="F369:F370"/>
    <mergeCell ref="G369:G370"/>
    <mergeCell ref="H369:H370"/>
    <mergeCell ref="I369:I370"/>
    <mergeCell ref="F355:F356"/>
    <mergeCell ref="G355:G356"/>
    <mergeCell ref="I367:I368"/>
    <mergeCell ref="J367:J368"/>
    <mergeCell ref="B355:B356"/>
    <mergeCell ref="H367:H368"/>
    <mergeCell ref="I355:I356"/>
    <mergeCell ref="A365:C365"/>
    <mergeCell ref="I83:I84"/>
    <mergeCell ref="J83:J84"/>
    <mergeCell ref="J61:J62"/>
    <mergeCell ref="A358:B358"/>
    <mergeCell ref="C358:J358"/>
    <mergeCell ref="J324:J325"/>
    <mergeCell ref="B326:B327"/>
    <mergeCell ref="C326:E327"/>
    <mergeCell ref="F326:F327"/>
    <mergeCell ref="C355:E356"/>
    <mergeCell ref="B83:B84"/>
    <mergeCell ref="C83:E84"/>
    <mergeCell ref="F83:F84"/>
    <mergeCell ref="G83:G84"/>
    <mergeCell ref="H83:H84"/>
    <mergeCell ref="A364:D364"/>
    <mergeCell ref="H355:H356"/>
    <mergeCell ref="C164:E165"/>
    <mergeCell ref="A359:B359"/>
    <mergeCell ref="C359:J363"/>
    <mergeCell ref="B459:B460"/>
    <mergeCell ref="C459:E460"/>
    <mergeCell ref="F459:F460"/>
    <mergeCell ref="G459:G460"/>
    <mergeCell ref="H459:H460"/>
    <mergeCell ref="I459:I460"/>
    <mergeCell ref="G326:G327"/>
    <mergeCell ref="H326:H327"/>
    <mergeCell ref="I326:I327"/>
    <mergeCell ref="J326:J327"/>
    <mergeCell ref="J355:J356"/>
    <mergeCell ref="B202:B203"/>
    <mergeCell ref="C202:E203"/>
    <mergeCell ref="F202:F203"/>
    <mergeCell ref="G202:G203"/>
    <mergeCell ref="H202:H203"/>
    <mergeCell ref="I202:I203"/>
    <mergeCell ref="J202:J203"/>
    <mergeCell ref="B256:B257"/>
    <mergeCell ref="A205:B205"/>
    <mergeCell ref="J164:J165"/>
    <mergeCell ref="B160:B161"/>
    <mergeCell ref="C160:E161"/>
    <mergeCell ref="C256:E257"/>
    <mergeCell ref="F256:F257"/>
    <mergeCell ref="G256:G257"/>
    <mergeCell ref="I140:I141"/>
    <mergeCell ref="H256:H257"/>
    <mergeCell ref="I256:I257"/>
    <mergeCell ref="J256:J257"/>
    <mergeCell ref="B164:B165"/>
    <mergeCell ref="F164:F165"/>
    <mergeCell ref="G164:G165"/>
    <mergeCell ref="H164:H165"/>
    <mergeCell ref="I164:I165"/>
    <mergeCell ref="J166:J167"/>
    <mergeCell ref="J160:J161"/>
    <mergeCell ref="F136:F137"/>
    <mergeCell ref="G136:G137"/>
    <mergeCell ref="H136:H137"/>
    <mergeCell ref="I136:I137"/>
    <mergeCell ref="H138:H139"/>
    <mergeCell ref="I138:I139"/>
    <mergeCell ref="I156:I157"/>
    <mergeCell ref="G140:G141"/>
    <mergeCell ref="H140:H141"/>
    <mergeCell ref="I122:I123"/>
    <mergeCell ref="J122:J123"/>
    <mergeCell ref="J124:J125"/>
    <mergeCell ref="J136:J137"/>
    <mergeCell ref="B168:B169"/>
    <mergeCell ref="C168:E169"/>
    <mergeCell ref="F168:F169"/>
    <mergeCell ref="G168:G169"/>
    <mergeCell ref="H168:H169"/>
    <mergeCell ref="I168:I169"/>
    <mergeCell ref="I89:I90"/>
    <mergeCell ref="B124:B125"/>
    <mergeCell ref="C124:E125"/>
    <mergeCell ref="F124:F125"/>
    <mergeCell ref="G124:G125"/>
    <mergeCell ref="H124:H125"/>
    <mergeCell ref="I124:I125"/>
    <mergeCell ref="F122:F123"/>
    <mergeCell ref="G122:G123"/>
    <mergeCell ref="H122:H123"/>
    <mergeCell ref="I13:I14"/>
    <mergeCell ref="G91:G92"/>
    <mergeCell ref="H91:H92"/>
    <mergeCell ref="I91:I92"/>
    <mergeCell ref="J91:J92"/>
    <mergeCell ref="B89:B90"/>
    <mergeCell ref="C89:E90"/>
    <mergeCell ref="F89:F90"/>
    <mergeCell ref="G89:G90"/>
    <mergeCell ref="H89:H90"/>
    <mergeCell ref="A10:D10"/>
    <mergeCell ref="A11:C11"/>
    <mergeCell ref="C12:E12"/>
    <mergeCell ref="A13:A14"/>
    <mergeCell ref="B13:B14"/>
    <mergeCell ref="C13:E14"/>
    <mergeCell ref="A1:J1"/>
    <mergeCell ref="A2:J2"/>
    <mergeCell ref="A3:J3"/>
    <mergeCell ref="A4:B4"/>
    <mergeCell ref="C4:J4"/>
    <mergeCell ref="A5:B5"/>
    <mergeCell ref="C5:J9"/>
    <mergeCell ref="F13:F14"/>
    <mergeCell ref="G13:G14"/>
    <mergeCell ref="A18:B18"/>
    <mergeCell ref="C18:J18"/>
    <mergeCell ref="A19:B19"/>
    <mergeCell ref="C19:J23"/>
    <mergeCell ref="J13:J14"/>
    <mergeCell ref="I15:I16"/>
    <mergeCell ref="J15:J16"/>
    <mergeCell ref="H13:H14"/>
    <mergeCell ref="F27:F28"/>
    <mergeCell ref="G27:G28"/>
    <mergeCell ref="H27:H28"/>
    <mergeCell ref="I27:I28"/>
    <mergeCell ref="J27:J28"/>
    <mergeCell ref="A25:C25"/>
    <mergeCell ref="C26:E26"/>
    <mergeCell ref="A27:A28"/>
    <mergeCell ref="B27:B28"/>
    <mergeCell ref="C27:E28"/>
    <mergeCell ref="F29:F30"/>
    <mergeCell ref="G29:G30"/>
    <mergeCell ref="H29:H30"/>
    <mergeCell ref="I29:I30"/>
    <mergeCell ref="B15:B16"/>
    <mergeCell ref="C15:E16"/>
    <mergeCell ref="F15:F16"/>
    <mergeCell ref="G15:G16"/>
    <mergeCell ref="H15:H16"/>
    <mergeCell ref="A24:D24"/>
    <mergeCell ref="J29:J30"/>
    <mergeCell ref="B31:B32"/>
    <mergeCell ref="C31:E32"/>
    <mergeCell ref="F31:F32"/>
    <mergeCell ref="G31:G32"/>
    <mergeCell ref="H31:H32"/>
    <mergeCell ref="I31:I32"/>
    <mergeCell ref="J31:J32"/>
    <mergeCell ref="B29:B30"/>
    <mergeCell ref="C29:E30"/>
    <mergeCell ref="A47:C47"/>
    <mergeCell ref="C48:E48"/>
    <mergeCell ref="A49:A50"/>
    <mergeCell ref="B49:B50"/>
    <mergeCell ref="C49:E50"/>
    <mergeCell ref="F49:F50"/>
    <mergeCell ref="J33:J34"/>
    <mergeCell ref="A40:B40"/>
    <mergeCell ref="C40:J40"/>
    <mergeCell ref="A41:B41"/>
    <mergeCell ref="C41:J45"/>
    <mergeCell ref="A46:D46"/>
    <mergeCell ref="B33:B34"/>
    <mergeCell ref="C33:E34"/>
    <mergeCell ref="F33:F34"/>
    <mergeCell ref="G33:G34"/>
    <mergeCell ref="H33:H34"/>
    <mergeCell ref="I33:I34"/>
    <mergeCell ref="J51:J52"/>
    <mergeCell ref="B53:B54"/>
    <mergeCell ref="C53:E54"/>
    <mergeCell ref="F53:F54"/>
    <mergeCell ref="G53:G54"/>
    <mergeCell ref="H53:H54"/>
    <mergeCell ref="I53:I54"/>
    <mergeCell ref="J53:J54"/>
    <mergeCell ref="G49:G50"/>
    <mergeCell ref="H49:H50"/>
    <mergeCell ref="I49:I50"/>
    <mergeCell ref="J49:J50"/>
    <mergeCell ref="B51:B52"/>
    <mergeCell ref="C51:E52"/>
    <mergeCell ref="F51:F52"/>
    <mergeCell ref="G51:G52"/>
    <mergeCell ref="H51:H52"/>
    <mergeCell ref="I51:I52"/>
    <mergeCell ref="J55:J56"/>
    <mergeCell ref="B57:B58"/>
    <mergeCell ref="C57:E58"/>
    <mergeCell ref="F57:F58"/>
    <mergeCell ref="G57:G58"/>
    <mergeCell ref="H57:H58"/>
    <mergeCell ref="I57:I58"/>
    <mergeCell ref="J57:J58"/>
    <mergeCell ref="B55:B56"/>
    <mergeCell ref="C55:E56"/>
    <mergeCell ref="F55:F56"/>
    <mergeCell ref="G55:G56"/>
    <mergeCell ref="H55:H56"/>
    <mergeCell ref="I55:I56"/>
    <mergeCell ref="A71:C71"/>
    <mergeCell ref="C72:E72"/>
    <mergeCell ref="B59:B60"/>
    <mergeCell ref="C59:E60"/>
    <mergeCell ref="F59:F60"/>
    <mergeCell ref="G59:G60"/>
    <mergeCell ref="A73:A74"/>
    <mergeCell ref="B73:B74"/>
    <mergeCell ref="C73:E74"/>
    <mergeCell ref="F73:F74"/>
    <mergeCell ref="J59:J60"/>
    <mergeCell ref="A64:B64"/>
    <mergeCell ref="C64:J64"/>
    <mergeCell ref="A65:B65"/>
    <mergeCell ref="C65:J69"/>
    <mergeCell ref="A70:D70"/>
    <mergeCell ref="H59:H60"/>
    <mergeCell ref="I59:I60"/>
    <mergeCell ref="B61:B62"/>
    <mergeCell ref="C61:E62"/>
    <mergeCell ref="F61:F62"/>
    <mergeCell ref="G61:G62"/>
    <mergeCell ref="H61:H62"/>
    <mergeCell ref="I61:I62"/>
    <mergeCell ref="J75:J76"/>
    <mergeCell ref="B77:B78"/>
    <mergeCell ref="C77:E78"/>
    <mergeCell ref="F77:F78"/>
    <mergeCell ref="G77:G78"/>
    <mergeCell ref="H77:H78"/>
    <mergeCell ref="I77:I78"/>
    <mergeCell ref="J77:J78"/>
    <mergeCell ref="G73:G74"/>
    <mergeCell ref="H73:H74"/>
    <mergeCell ref="I73:I74"/>
    <mergeCell ref="J73:J74"/>
    <mergeCell ref="B75:B76"/>
    <mergeCell ref="C75:E76"/>
    <mergeCell ref="F75:F76"/>
    <mergeCell ref="G75:G76"/>
    <mergeCell ref="H75:H76"/>
    <mergeCell ref="I75:I76"/>
    <mergeCell ref="J79:J80"/>
    <mergeCell ref="B81:B82"/>
    <mergeCell ref="C81:E82"/>
    <mergeCell ref="F81:F82"/>
    <mergeCell ref="G81:G82"/>
    <mergeCell ref="H81:H82"/>
    <mergeCell ref="I81:I82"/>
    <mergeCell ref="J81:J82"/>
    <mergeCell ref="B79:B80"/>
    <mergeCell ref="C79:E80"/>
    <mergeCell ref="F79:F80"/>
    <mergeCell ref="G79:G80"/>
    <mergeCell ref="H79:H80"/>
    <mergeCell ref="I79:I80"/>
    <mergeCell ref="J85:J86"/>
    <mergeCell ref="B87:B88"/>
    <mergeCell ref="C87:E88"/>
    <mergeCell ref="F87:F88"/>
    <mergeCell ref="G87:G88"/>
    <mergeCell ref="H87:H88"/>
    <mergeCell ref="B85:B86"/>
    <mergeCell ref="C85:E86"/>
    <mergeCell ref="F85:F86"/>
    <mergeCell ref="G85:G86"/>
    <mergeCell ref="H85:H86"/>
    <mergeCell ref="I85:I86"/>
    <mergeCell ref="B103:B104"/>
    <mergeCell ref="C103:E104"/>
    <mergeCell ref="F103:F104"/>
    <mergeCell ref="G103:G104"/>
    <mergeCell ref="I87:I88"/>
    <mergeCell ref="J87:J88"/>
    <mergeCell ref="J89:J90"/>
    <mergeCell ref="B91:B92"/>
    <mergeCell ref="C91:E92"/>
    <mergeCell ref="F91:F92"/>
    <mergeCell ref="I105:I106"/>
    <mergeCell ref="J105:J106"/>
    <mergeCell ref="A94:B94"/>
    <mergeCell ref="C94:J94"/>
    <mergeCell ref="A95:B95"/>
    <mergeCell ref="C95:J99"/>
    <mergeCell ref="A100:D100"/>
    <mergeCell ref="A101:C101"/>
    <mergeCell ref="C102:E102"/>
    <mergeCell ref="A103:A104"/>
    <mergeCell ref="H103:H104"/>
    <mergeCell ref="I103:I104"/>
    <mergeCell ref="H118:H119"/>
    <mergeCell ref="I118:I119"/>
    <mergeCell ref="J103:J104"/>
    <mergeCell ref="B105:B106"/>
    <mergeCell ref="C105:E106"/>
    <mergeCell ref="F105:F106"/>
    <mergeCell ref="G105:G106"/>
    <mergeCell ref="H105:H106"/>
    <mergeCell ref="C117:E117"/>
    <mergeCell ref="A118:A119"/>
    <mergeCell ref="B118:B119"/>
    <mergeCell ref="C118:E119"/>
    <mergeCell ref="F118:F119"/>
    <mergeCell ref="G118:G119"/>
    <mergeCell ref="A108:B108"/>
    <mergeCell ref="C108:J108"/>
    <mergeCell ref="A109:B109"/>
    <mergeCell ref="C109:J114"/>
    <mergeCell ref="A115:D115"/>
    <mergeCell ref="A116:C116"/>
    <mergeCell ref="J118:J119"/>
    <mergeCell ref="B120:B121"/>
    <mergeCell ref="C120:E121"/>
    <mergeCell ref="F120:F121"/>
    <mergeCell ref="G120:G121"/>
    <mergeCell ref="H120:H121"/>
    <mergeCell ref="I120:I121"/>
    <mergeCell ref="J120:J121"/>
    <mergeCell ref="A128:B128"/>
    <mergeCell ref="C128:J132"/>
    <mergeCell ref="A133:D133"/>
    <mergeCell ref="A134:C134"/>
    <mergeCell ref="C135:E135"/>
    <mergeCell ref="A136:A137"/>
    <mergeCell ref="B136:B137"/>
    <mergeCell ref="C136:E137"/>
    <mergeCell ref="I142:I143"/>
    <mergeCell ref="J142:J143"/>
    <mergeCell ref="B122:B123"/>
    <mergeCell ref="C122:E123"/>
    <mergeCell ref="B138:B139"/>
    <mergeCell ref="C138:E139"/>
    <mergeCell ref="F138:F139"/>
    <mergeCell ref="G138:G139"/>
    <mergeCell ref="A127:B127"/>
    <mergeCell ref="C127:J127"/>
    <mergeCell ref="G156:G157"/>
    <mergeCell ref="H156:H157"/>
    <mergeCell ref="J138:J139"/>
    <mergeCell ref="A154:C154"/>
    <mergeCell ref="C155:E155"/>
    <mergeCell ref="B142:B143"/>
    <mergeCell ref="C142:E143"/>
    <mergeCell ref="F142:F143"/>
    <mergeCell ref="G142:G143"/>
    <mergeCell ref="H142:H143"/>
    <mergeCell ref="B140:B141"/>
    <mergeCell ref="C140:E141"/>
    <mergeCell ref="F140:F141"/>
    <mergeCell ref="A156:A157"/>
    <mergeCell ref="B156:B157"/>
    <mergeCell ref="C156:E157"/>
    <mergeCell ref="F156:F157"/>
    <mergeCell ref="J162:J163"/>
    <mergeCell ref="B158:B159"/>
    <mergeCell ref="C158:E159"/>
    <mergeCell ref="J156:J157"/>
    <mergeCell ref="J140:J141"/>
    <mergeCell ref="A145:B145"/>
    <mergeCell ref="C145:J145"/>
    <mergeCell ref="A146:B146"/>
    <mergeCell ref="C146:J152"/>
    <mergeCell ref="A153:D153"/>
    <mergeCell ref="B162:B163"/>
    <mergeCell ref="C162:E163"/>
    <mergeCell ref="F162:F163"/>
    <mergeCell ref="G162:G163"/>
    <mergeCell ref="H162:H163"/>
    <mergeCell ref="I162:I163"/>
    <mergeCell ref="J170:J171"/>
    <mergeCell ref="F158:F159"/>
    <mergeCell ref="G158:G159"/>
    <mergeCell ref="H158:H159"/>
    <mergeCell ref="I158:I159"/>
    <mergeCell ref="F160:F161"/>
    <mergeCell ref="G160:G161"/>
    <mergeCell ref="H160:H161"/>
    <mergeCell ref="I160:I161"/>
    <mergeCell ref="J158:J159"/>
    <mergeCell ref="I166:I167"/>
    <mergeCell ref="C170:E171"/>
    <mergeCell ref="F170:F171"/>
    <mergeCell ref="G170:G171"/>
    <mergeCell ref="H170:H171"/>
    <mergeCell ref="I170:I171"/>
    <mergeCell ref="B172:B173"/>
    <mergeCell ref="B166:B167"/>
    <mergeCell ref="C166:E167"/>
    <mergeCell ref="F166:F167"/>
    <mergeCell ref="G166:G167"/>
    <mergeCell ref="H166:H167"/>
    <mergeCell ref="B170:B171"/>
    <mergeCell ref="J176:J177"/>
    <mergeCell ref="J168:J169"/>
    <mergeCell ref="J172:J173"/>
    <mergeCell ref="B174:B175"/>
    <mergeCell ref="C174:E175"/>
    <mergeCell ref="F174:F175"/>
    <mergeCell ref="G174:G175"/>
    <mergeCell ref="H174:H175"/>
    <mergeCell ref="I174:I175"/>
    <mergeCell ref="J174:J175"/>
    <mergeCell ref="G178:G179"/>
    <mergeCell ref="H178:H179"/>
    <mergeCell ref="I178:I179"/>
    <mergeCell ref="C172:E173"/>
    <mergeCell ref="F172:F173"/>
    <mergeCell ref="G172:G173"/>
    <mergeCell ref="H172:H173"/>
    <mergeCell ref="I172:I173"/>
    <mergeCell ref="J178:J179"/>
    <mergeCell ref="B176:B177"/>
    <mergeCell ref="C176:E177"/>
    <mergeCell ref="F176:F177"/>
    <mergeCell ref="G176:G177"/>
    <mergeCell ref="H176:H177"/>
    <mergeCell ref="I176:I177"/>
    <mergeCell ref="B178:B179"/>
    <mergeCell ref="C178:E179"/>
    <mergeCell ref="F178:F179"/>
    <mergeCell ref="C193:E193"/>
    <mergeCell ref="A194:A195"/>
    <mergeCell ref="B194:B195"/>
    <mergeCell ref="C194:E195"/>
    <mergeCell ref="F194:F195"/>
    <mergeCell ref="G194:G195"/>
    <mergeCell ref="A183:B183"/>
    <mergeCell ref="C183:J183"/>
    <mergeCell ref="A184:B184"/>
    <mergeCell ref="C184:J188"/>
    <mergeCell ref="A191:D191"/>
    <mergeCell ref="A192:C192"/>
    <mergeCell ref="H194:H195"/>
    <mergeCell ref="I194:I195"/>
    <mergeCell ref="J194:J195"/>
    <mergeCell ref="B196:B197"/>
    <mergeCell ref="C196:E197"/>
    <mergeCell ref="F196:F197"/>
    <mergeCell ref="G196:G197"/>
    <mergeCell ref="H196:H197"/>
    <mergeCell ref="I196:I197"/>
    <mergeCell ref="J196:J197"/>
    <mergeCell ref="J198:J199"/>
    <mergeCell ref="B200:B201"/>
    <mergeCell ref="C200:E201"/>
    <mergeCell ref="F200:F201"/>
    <mergeCell ref="G200:G201"/>
    <mergeCell ref="H200:H201"/>
    <mergeCell ref="I200:I201"/>
    <mergeCell ref="J200:J201"/>
    <mergeCell ref="B198:B199"/>
    <mergeCell ref="C198:E199"/>
    <mergeCell ref="F198:F199"/>
    <mergeCell ref="G198:G199"/>
    <mergeCell ref="H198:H199"/>
    <mergeCell ref="I198:I199"/>
    <mergeCell ref="C213:E213"/>
    <mergeCell ref="A214:A215"/>
    <mergeCell ref="B214:B215"/>
    <mergeCell ref="C214:E215"/>
    <mergeCell ref="F214:F215"/>
    <mergeCell ref="G214:G215"/>
    <mergeCell ref="C205:J205"/>
    <mergeCell ref="A206:B206"/>
    <mergeCell ref="C206:J210"/>
    <mergeCell ref="A211:D211"/>
    <mergeCell ref="A212:C212"/>
    <mergeCell ref="H214:H215"/>
    <mergeCell ref="I214:I215"/>
    <mergeCell ref="J214:J215"/>
    <mergeCell ref="B216:B217"/>
    <mergeCell ref="C216:E217"/>
    <mergeCell ref="F216:F217"/>
    <mergeCell ref="G216:G217"/>
    <mergeCell ref="H216:H217"/>
    <mergeCell ref="I216:I217"/>
    <mergeCell ref="J216:J217"/>
    <mergeCell ref="J218:J219"/>
    <mergeCell ref="B220:B221"/>
    <mergeCell ref="C220:E221"/>
    <mergeCell ref="F220:F221"/>
    <mergeCell ref="G220:G221"/>
    <mergeCell ref="H220:H221"/>
    <mergeCell ref="I220:I221"/>
    <mergeCell ref="J220:J221"/>
    <mergeCell ref="B218:B219"/>
    <mergeCell ref="C218:E219"/>
    <mergeCell ref="F218:F219"/>
    <mergeCell ref="G218:G219"/>
    <mergeCell ref="H218:H219"/>
    <mergeCell ref="I218:I219"/>
    <mergeCell ref="C231:E231"/>
    <mergeCell ref="A230:C230"/>
    <mergeCell ref="A232:A233"/>
    <mergeCell ref="B232:B233"/>
    <mergeCell ref="C232:E233"/>
    <mergeCell ref="F232:F233"/>
    <mergeCell ref="G232:G233"/>
    <mergeCell ref="A223:B223"/>
    <mergeCell ref="C223:J223"/>
    <mergeCell ref="A224:B224"/>
    <mergeCell ref="C224:J228"/>
    <mergeCell ref="A229:D229"/>
    <mergeCell ref="H232:H233"/>
    <mergeCell ref="I232:I233"/>
    <mergeCell ref="J232:J233"/>
    <mergeCell ref="B234:B235"/>
    <mergeCell ref="C234:E235"/>
    <mergeCell ref="F234:F235"/>
    <mergeCell ref="G234:G235"/>
    <mergeCell ref="H234:H235"/>
    <mergeCell ref="I234:I235"/>
    <mergeCell ref="J234:J235"/>
    <mergeCell ref="J236:J237"/>
    <mergeCell ref="B238:B239"/>
    <mergeCell ref="C238:E239"/>
    <mergeCell ref="F238:F239"/>
    <mergeCell ref="G238:G239"/>
    <mergeCell ref="H238:H239"/>
    <mergeCell ref="I238:I239"/>
    <mergeCell ref="J238:J239"/>
    <mergeCell ref="B236:B237"/>
    <mergeCell ref="C236:E237"/>
    <mergeCell ref="F236:F237"/>
    <mergeCell ref="G236:G237"/>
    <mergeCell ref="H236:H237"/>
    <mergeCell ref="I236:I237"/>
    <mergeCell ref="C249:E249"/>
    <mergeCell ref="A250:A251"/>
    <mergeCell ref="B250:B251"/>
    <mergeCell ref="C250:E251"/>
    <mergeCell ref="F250:F251"/>
    <mergeCell ref="G250:G251"/>
    <mergeCell ref="A241:B241"/>
    <mergeCell ref="C241:J241"/>
    <mergeCell ref="A242:B242"/>
    <mergeCell ref="C242:J246"/>
    <mergeCell ref="A247:D247"/>
    <mergeCell ref="A248:C248"/>
    <mergeCell ref="H250:H251"/>
    <mergeCell ref="I250:I251"/>
    <mergeCell ref="J250:J251"/>
    <mergeCell ref="B252:B253"/>
    <mergeCell ref="C252:E253"/>
    <mergeCell ref="F252:F253"/>
    <mergeCell ref="G252:G253"/>
    <mergeCell ref="H252:H253"/>
    <mergeCell ref="I252:I253"/>
    <mergeCell ref="J252:J253"/>
    <mergeCell ref="A268:C268"/>
    <mergeCell ref="C269:E269"/>
    <mergeCell ref="A270:A271"/>
    <mergeCell ref="B270:B271"/>
    <mergeCell ref="C270:E271"/>
    <mergeCell ref="F270:F271"/>
    <mergeCell ref="J254:J255"/>
    <mergeCell ref="A259:B259"/>
    <mergeCell ref="C259:J259"/>
    <mergeCell ref="A260:B260"/>
    <mergeCell ref="C260:J266"/>
    <mergeCell ref="A267:D267"/>
    <mergeCell ref="B254:B255"/>
    <mergeCell ref="C254:E255"/>
    <mergeCell ref="F254:F255"/>
    <mergeCell ref="G254:G255"/>
    <mergeCell ref="H254:H255"/>
    <mergeCell ref="I254:I255"/>
    <mergeCell ref="J272:J273"/>
    <mergeCell ref="B274:B275"/>
    <mergeCell ref="C274:E275"/>
    <mergeCell ref="F274:F275"/>
    <mergeCell ref="G274:G275"/>
    <mergeCell ref="H274:H275"/>
    <mergeCell ref="I274:I275"/>
    <mergeCell ref="J274:J275"/>
    <mergeCell ref="G270:G271"/>
    <mergeCell ref="H270:H271"/>
    <mergeCell ref="I270:I271"/>
    <mergeCell ref="J270:J271"/>
    <mergeCell ref="B272:B273"/>
    <mergeCell ref="C272:E273"/>
    <mergeCell ref="F272:F273"/>
    <mergeCell ref="G272:G273"/>
    <mergeCell ref="H272:H273"/>
    <mergeCell ref="I272:I273"/>
    <mergeCell ref="C285:E285"/>
    <mergeCell ref="A286:A287"/>
    <mergeCell ref="B286:B287"/>
    <mergeCell ref="C286:E287"/>
    <mergeCell ref="F286:F287"/>
    <mergeCell ref="G286:G287"/>
    <mergeCell ref="A277:B277"/>
    <mergeCell ref="C277:J277"/>
    <mergeCell ref="A278:B278"/>
    <mergeCell ref="C278:J282"/>
    <mergeCell ref="A283:D283"/>
    <mergeCell ref="A284:C284"/>
    <mergeCell ref="H286:H287"/>
    <mergeCell ref="I286:I287"/>
    <mergeCell ref="J286:J287"/>
    <mergeCell ref="B288:B289"/>
    <mergeCell ref="C288:E289"/>
    <mergeCell ref="F288:F289"/>
    <mergeCell ref="G288:G289"/>
    <mergeCell ref="H288:H289"/>
    <mergeCell ref="I288:I289"/>
    <mergeCell ref="J288:J289"/>
    <mergeCell ref="J290:J291"/>
    <mergeCell ref="B292:B293"/>
    <mergeCell ref="C292:E293"/>
    <mergeCell ref="F292:F293"/>
    <mergeCell ref="G292:G293"/>
    <mergeCell ref="H292:H293"/>
    <mergeCell ref="I292:I293"/>
    <mergeCell ref="J292:J293"/>
    <mergeCell ref="B290:B291"/>
    <mergeCell ref="C290:E291"/>
    <mergeCell ref="F290:F291"/>
    <mergeCell ref="G290:G291"/>
    <mergeCell ref="H290:H291"/>
    <mergeCell ref="I290:I291"/>
    <mergeCell ref="A306:C306"/>
    <mergeCell ref="C307:E307"/>
    <mergeCell ref="B294:B295"/>
    <mergeCell ref="C294:E295"/>
    <mergeCell ref="F294:F295"/>
    <mergeCell ref="G294:G295"/>
    <mergeCell ref="A308:A309"/>
    <mergeCell ref="B308:B309"/>
    <mergeCell ref="C308:E309"/>
    <mergeCell ref="F308:F309"/>
    <mergeCell ref="J294:J295"/>
    <mergeCell ref="A297:B297"/>
    <mergeCell ref="C297:J297"/>
    <mergeCell ref="A298:B298"/>
    <mergeCell ref="C298:J304"/>
    <mergeCell ref="A305:D305"/>
    <mergeCell ref="H294:H295"/>
    <mergeCell ref="I294:I295"/>
    <mergeCell ref="J310:J311"/>
    <mergeCell ref="B312:B313"/>
    <mergeCell ref="C312:E313"/>
    <mergeCell ref="F312:F313"/>
    <mergeCell ref="G312:G313"/>
    <mergeCell ref="H312:H313"/>
    <mergeCell ref="I312:I313"/>
    <mergeCell ref="J312:J313"/>
    <mergeCell ref="G308:G309"/>
    <mergeCell ref="H308:H309"/>
    <mergeCell ref="I308:I309"/>
    <mergeCell ref="J308:J309"/>
    <mergeCell ref="B310:B311"/>
    <mergeCell ref="C310:E311"/>
    <mergeCell ref="F310:F311"/>
    <mergeCell ref="G310:G311"/>
    <mergeCell ref="H310:H311"/>
    <mergeCell ref="I310:I311"/>
    <mergeCell ref="J314:J315"/>
    <mergeCell ref="B316:B317"/>
    <mergeCell ref="C316:E317"/>
    <mergeCell ref="F316:F317"/>
    <mergeCell ref="G316:G317"/>
    <mergeCell ref="H316:H317"/>
    <mergeCell ref="I316:I317"/>
    <mergeCell ref="J316:J317"/>
    <mergeCell ref="B314:B315"/>
    <mergeCell ref="C314:E315"/>
    <mergeCell ref="F314:F315"/>
    <mergeCell ref="G314:G315"/>
    <mergeCell ref="H314:H315"/>
    <mergeCell ref="I314:I315"/>
    <mergeCell ref="J318:J319"/>
    <mergeCell ref="B320:B321"/>
    <mergeCell ref="C320:E321"/>
    <mergeCell ref="F320:F321"/>
    <mergeCell ref="G320:G321"/>
    <mergeCell ref="H320:H321"/>
    <mergeCell ref="I320:I321"/>
    <mergeCell ref="J320:J321"/>
    <mergeCell ref="B318:B319"/>
    <mergeCell ref="C318:E319"/>
    <mergeCell ref="F318:F319"/>
    <mergeCell ref="G318:G319"/>
    <mergeCell ref="H318:H319"/>
    <mergeCell ref="I318:I319"/>
    <mergeCell ref="A336:C336"/>
    <mergeCell ref="C337:E337"/>
    <mergeCell ref="A338:A339"/>
    <mergeCell ref="B338:B339"/>
    <mergeCell ref="C338:E339"/>
    <mergeCell ref="F338:F339"/>
    <mergeCell ref="J322:J323"/>
    <mergeCell ref="A329:B329"/>
    <mergeCell ref="C329:J329"/>
    <mergeCell ref="A330:B330"/>
    <mergeCell ref="C330:J334"/>
    <mergeCell ref="A335:D335"/>
    <mergeCell ref="B322:B323"/>
    <mergeCell ref="C322:E323"/>
    <mergeCell ref="F322:F323"/>
    <mergeCell ref="G322:G323"/>
    <mergeCell ref="H322:H323"/>
    <mergeCell ref="I322:I323"/>
    <mergeCell ref="B324:B325"/>
    <mergeCell ref="C324:E325"/>
    <mergeCell ref="F324:F325"/>
    <mergeCell ref="G324:G325"/>
    <mergeCell ref="H324:H325"/>
    <mergeCell ref="I324:I325"/>
    <mergeCell ref="J340:J341"/>
    <mergeCell ref="B343:B344"/>
    <mergeCell ref="C343:E344"/>
    <mergeCell ref="F343:F344"/>
    <mergeCell ref="G343:G344"/>
    <mergeCell ref="H343:H344"/>
    <mergeCell ref="I343:I344"/>
    <mergeCell ref="J343:J344"/>
    <mergeCell ref="G338:G339"/>
    <mergeCell ref="H338:H339"/>
    <mergeCell ref="I338:I339"/>
    <mergeCell ref="J338:J339"/>
    <mergeCell ref="B340:B341"/>
    <mergeCell ref="C340:E341"/>
    <mergeCell ref="F340:F341"/>
    <mergeCell ref="G340:G341"/>
    <mergeCell ref="H340:H341"/>
    <mergeCell ref="I340:I341"/>
    <mergeCell ref="J345:J346"/>
    <mergeCell ref="B347:B348"/>
    <mergeCell ref="C347:E348"/>
    <mergeCell ref="F347:F348"/>
    <mergeCell ref="G347:G348"/>
    <mergeCell ref="H347:H348"/>
    <mergeCell ref="I347:I348"/>
    <mergeCell ref="J347:J348"/>
    <mergeCell ref="B345:B346"/>
    <mergeCell ref="C345:E346"/>
    <mergeCell ref="F345:F346"/>
    <mergeCell ref="G345:G346"/>
    <mergeCell ref="H345:H346"/>
    <mergeCell ref="I345:I346"/>
    <mergeCell ref="J349:J350"/>
    <mergeCell ref="B351:B352"/>
    <mergeCell ref="C351:E352"/>
    <mergeCell ref="F351:F352"/>
    <mergeCell ref="G351:G352"/>
    <mergeCell ref="H351:H352"/>
    <mergeCell ref="I351:I352"/>
    <mergeCell ref="J351:J352"/>
    <mergeCell ref="B349:B350"/>
    <mergeCell ref="C349:E350"/>
    <mergeCell ref="F349:F350"/>
    <mergeCell ref="G349:G350"/>
    <mergeCell ref="H349:H350"/>
    <mergeCell ref="I349:I350"/>
    <mergeCell ref="C384:E385"/>
    <mergeCell ref="F384:F385"/>
    <mergeCell ref="J353:J354"/>
    <mergeCell ref="A372:B372"/>
    <mergeCell ref="C372:J372"/>
    <mergeCell ref="A373:B373"/>
    <mergeCell ref="C373:J380"/>
    <mergeCell ref="A381:D381"/>
    <mergeCell ref="B353:B354"/>
    <mergeCell ref="C366:E366"/>
    <mergeCell ref="C353:E354"/>
    <mergeCell ref="F353:F354"/>
    <mergeCell ref="G353:G354"/>
    <mergeCell ref="H353:H354"/>
    <mergeCell ref="I353:I354"/>
    <mergeCell ref="A367:A368"/>
    <mergeCell ref="B367:B368"/>
    <mergeCell ref="C367:E368"/>
    <mergeCell ref="F367:F368"/>
    <mergeCell ref="G367:G368"/>
    <mergeCell ref="I386:I387"/>
    <mergeCell ref="J386:J387"/>
    <mergeCell ref="B388:B389"/>
    <mergeCell ref="C388:E389"/>
    <mergeCell ref="F388:F389"/>
    <mergeCell ref="G388:G389"/>
    <mergeCell ref="H388:H389"/>
    <mergeCell ref="I388:I389"/>
    <mergeCell ref="J388:J389"/>
    <mergeCell ref="B390:B391"/>
    <mergeCell ref="G384:G385"/>
    <mergeCell ref="H384:H385"/>
    <mergeCell ref="I384:I385"/>
    <mergeCell ref="J384:J385"/>
    <mergeCell ref="B386:B387"/>
    <mergeCell ref="C386:E387"/>
    <mergeCell ref="F386:F387"/>
    <mergeCell ref="G386:G387"/>
    <mergeCell ref="H386:H387"/>
    <mergeCell ref="J394:J395"/>
    <mergeCell ref="B384:B385"/>
    <mergeCell ref="J390:J391"/>
    <mergeCell ref="B392:B393"/>
    <mergeCell ref="C392:E393"/>
    <mergeCell ref="F392:F393"/>
    <mergeCell ref="G392:G393"/>
    <mergeCell ref="H392:H393"/>
    <mergeCell ref="I392:I393"/>
    <mergeCell ref="J392:J393"/>
    <mergeCell ref="G396:G397"/>
    <mergeCell ref="H396:H397"/>
    <mergeCell ref="I396:I397"/>
    <mergeCell ref="C390:E391"/>
    <mergeCell ref="F390:F391"/>
    <mergeCell ref="G390:G391"/>
    <mergeCell ref="H390:H391"/>
    <mergeCell ref="I390:I391"/>
    <mergeCell ref="J396:J397"/>
    <mergeCell ref="B394:B395"/>
    <mergeCell ref="C394:E395"/>
    <mergeCell ref="F394:F395"/>
    <mergeCell ref="G394:G395"/>
    <mergeCell ref="H394:H395"/>
    <mergeCell ref="I394:I395"/>
    <mergeCell ref="B396:B397"/>
    <mergeCell ref="C396:E397"/>
    <mergeCell ref="F396:F397"/>
    <mergeCell ref="C407:E407"/>
    <mergeCell ref="A408:A409"/>
    <mergeCell ref="B408:B409"/>
    <mergeCell ref="C408:E409"/>
    <mergeCell ref="F408:F409"/>
    <mergeCell ref="G408:G409"/>
    <mergeCell ref="A399:B399"/>
    <mergeCell ref="C399:J399"/>
    <mergeCell ref="A400:B400"/>
    <mergeCell ref="C400:J404"/>
    <mergeCell ref="A405:D405"/>
    <mergeCell ref="A406:C406"/>
    <mergeCell ref="H408:H409"/>
    <mergeCell ref="I408:I409"/>
    <mergeCell ref="J408:J409"/>
    <mergeCell ref="B410:B411"/>
    <mergeCell ref="C410:E411"/>
    <mergeCell ref="F410:F411"/>
    <mergeCell ref="G410:G411"/>
    <mergeCell ref="H410:H411"/>
    <mergeCell ref="I410:I411"/>
    <mergeCell ref="J410:J411"/>
    <mergeCell ref="C421:E421"/>
    <mergeCell ref="A422:A423"/>
    <mergeCell ref="B422:B423"/>
    <mergeCell ref="C422:E423"/>
    <mergeCell ref="F422:F423"/>
    <mergeCell ref="G422:G423"/>
    <mergeCell ref="A413:B413"/>
    <mergeCell ref="C413:J413"/>
    <mergeCell ref="A414:B414"/>
    <mergeCell ref="C414:J418"/>
    <mergeCell ref="A419:D419"/>
    <mergeCell ref="A420:C420"/>
    <mergeCell ref="H422:H423"/>
    <mergeCell ref="I422:I423"/>
    <mergeCell ref="J422:J423"/>
    <mergeCell ref="B424:B425"/>
    <mergeCell ref="C424:E425"/>
    <mergeCell ref="F424:F425"/>
    <mergeCell ref="G424:G425"/>
    <mergeCell ref="H424:H425"/>
    <mergeCell ref="I424:I425"/>
    <mergeCell ref="J424:J425"/>
    <mergeCell ref="A438:C438"/>
    <mergeCell ref="C439:E439"/>
    <mergeCell ref="G452:G453"/>
    <mergeCell ref="A440:A441"/>
    <mergeCell ref="B440:B441"/>
    <mergeCell ref="C440:E441"/>
    <mergeCell ref="F440:F441"/>
    <mergeCell ref="B444:B445"/>
    <mergeCell ref="C444:E445"/>
    <mergeCell ref="F444:F445"/>
    <mergeCell ref="A431:B431"/>
    <mergeCell ref="C431:J431"/>
    <mergeCell ref="A432:B432"/>
    <mergeCell ref="C432:J436"/>
    <mergeCell ref="A437:D437"/>
    <mergeCell ref="B426:B427"/>
    <mergeCell ref="C426:E427"/>
    <mergeCell ref="F426:F427"/>
    <mergeCell ref="G426:G427"/>
    <mergeCell ref="B428:B429"/>
    <mergeCell ref="J452:J453"/>
    <mergeCell ref="H426:H427"/>
    <mergeCell ref="I426:I427"/>
    <mergeCell ref="G440:G441"/>
    <mergeCell ref="H440:H441"/>
    <mergeCell ref="I440:I441"/>
    <mergeCell ref="J440:J441"/>
    <mergeCell ref="J426:J427"/>
    <mergeCell ref="I444:I445"/>
    <mergeCell ref="J444:J445"/>
    <mergeCell ref="J442:J443"/>
    <mergeCell ref="A446:J446"/>
    <mergeCell ref="A448:B448"/>
    <mergeCell ref="C448:J448"/>
    <mergeCell ref="A449:D449"/>
    <mergeCell ref="A450:C450"/>
    <mergeCell ref="B442:B443"/>
    <mergeCell ref="C442:E443"/>
    <mergeCell ref="F442:F443"/>
    <mergeCell ref="G442:G443"/>
    <mergeCell ref="H442:H443"/>
    <mergeCell ref="I442:I443"/>
    <mergeCell ref="C451:E451"/>
    <mergeCell ref="G444:G445"/>
    <mergeCell ref="H444:H445"/>
    <mergeCell ref="H463:H464"/>
    <mergeCell ref="I463:I464"/>
    <mergeCell ref="H452:H453"/>
    <mergeCell ref="I452:I453"/>
    <mergeCell ref="C461:E462"/>
    <mergeCell ref="A452:A453"/>
    <mergeCell ref="B452:B453"/>
    <mergeCell ref="C452:E453"/>
    <mergeCell ref="F452:F453"/>
    <mergeCell ref="F454:F455"/>
    <mergeCell ref="G454:G455"/>
    <mergeCell ref="C456:E457"/>
    <mergeCell ref="H454:H455"/>
    <mergeCell ref="I454:I455"/>
    <mergeCell ref="I456:I457"/>
    <mergeCell ref="B454:B455"/>
    <mergeCell ref="C454:E455"/>
    <mergeCell ref="H456:H457"/>
    <mergeCell ref="J463:J464"/>
    <mergeCell ref="B463:B464"/>
    <mergeCell ref="C463:E464"/>
    <mergeCell ref="F463:F464"/>
    <mergeCell ref="G463:G464"/>
    <mergeCell ref="F456:F457"/>
    <mergeCell ref="G456:G457"/>
    <mergeCell ref="J456:J457"/>
    <mergeCell ref="B461:B462"/>
    <mergeCell ref="B456:B457"/>
    <mergeCell ref="F461:F462"/>
    <mergeCell ref="G461:G462"/>
    <mergeCell ref="H461:H462"/>
    <mergeCell ref="I461:I462"/>
    <mergeCell ref="J461:J462"/>
    <mergeCell ref="J454:J455"/>
    <mergeCell ref="J459:J460"/>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65"/>
  <sheetViews>
    <sheetView zoomScaleSheetLayoutView="100" zoomScalePageLayoutView="0" workbookViewId="0" topLeftCell="A34">
      <selection activeCell="G15" sqref="G15"/>
    </sheetView>
  </sheetViews>
  <sheetFormatPr defaultColWidth="9.140625" defaultRowHeight="15"/>
  <cols>
    <col min="1" max="1" width="10.28125" style="1" bestFit="1" customWidth="1"/>
    <col min="2" max="2" width="44.140625" style="1" customWidth="1"/>
    <col min="3" max="3" width="11.28125" style="1" customWidth="1"/>
    <col min="4" max="4" width="11.57421875" style="1" customWidth="1"/>
    <col min="5" max="6" width="10.7109375" style="1" customWidth="1"/>
    <col min="7" max="7" width="11.140625" style="1" bestFit="1" customWidth="1"/>
    <col min="8" max="8" width="10.140625" style="1" bestFit="1" customWidth="1"/>
    <col min="9" max="16384" width="9.140625" style="1" customWidth="1"/>
  </cols>
  <sheetData>
    <row r="1" spans="1:7" ht="12.75">
      <c r="A1" s="159" t="s">
        <v>224</v>
      </c>
      <c r="B1" s="160"/>
      <c r="C1" s="160"/>
      <c r="D1" s="160"/>
      <c r="E1" s="160"/>
      <c r="F1" s="160"/>
      <c r="G1" s="161"/>
    </row>
    <row r="2" spans="1:7" ht="12.75">
      <c r="A2" s="162" t="s">
        <v>226</v>
      </c>
      <c r="B2" s="163"/>
      <c r="C2" s="164"/>
      <c r="D2" s="164"/>
      <c r="E2" s="164"/>
      <c r="F2" s="164"/>
      <c r="G2" s="165"/>
    </row>
    <row r="3" spans="1:7" ht="12.75">
      <c r="A3" s="162" t="s">
        <v>37</v>
      </c>
      <c r="B3" s="163"/>
      <c r="C3" s="164"/>
      <c r="D3" s="164"/>
      <c r="E3" s="164"/>
      <c r="F3" s="164"/>
      <c r="G3" s="165"/>
    </row>
    <row r="4" spans="1:7" ht="25.5">
      <c r="A4" s="38" t="s">
        <v>38</v>
      </c>
      <c r="B4" s="16" t="s">
        <v>39</v>
      </c>
      <c r="C4" s="4">
        <v>2022</v>
      </c>
      <c r="D4" s="4">
        <v>2023</v>
      </c>
      <c r="E4" s="4">
        <v>2024</v>
      </c>
      <c r="F4" s="4">
        <v>2025</v>
      </c>
      <c r="G4" s="39" t="s">
        <v>6</v>
      </c>
    </row>
    <row r="5" spans="1:7" ht="12.75">
      <c r="A5" s="40">
        <v>1</v>
      </c>
      <c r="B5" s="17" t="s">
        <v>2</v>
      </c>
      <c r="C5" s="18">
        <f>'Anexo I - Programas'!F11</f>
        <v>900000</v>
      </c>
      <c r="D5" s="18">
        <f>'Anexo I - Programas'!G11</f>
        <v>950000</v>
      </c>
      <c r="E5" s="18">
        <f>'Anexo I - Programas'!H11</f>
        <v>1000000</v>
      </c>
      <c r="F5" s="18">
        <f>'Anexo I - Programas'!I11</f>
        <v>1050000</v>
      </c>
      <c r="G5" s="41">
        <f aca="true" t="shared" si="0" ref="G5:G25">C5+D5+E5+F5</f>
        <v>3900000</v>
      </c>
    </row>
    <row r="6" spans="1:7" ht="12.75">
      <c r="A6" s="40">
        <v>2</v>
      </c>
      <c r="B6" s="17" t="s">
        <v>40</v>
      </c>
      <c r="C6" s="18">
        <f>'Anexo I - Programas'!F25</f>
        <v>420000</v>
      </c>
      <c r="D6" s="18">
        <f>'Anexo I - Programas'!G25</f>
        <v>440000</v>
      </c>
      <c r="E6" s="18">
        <f>'Anexo I - Programas'!H25</f>
        <v>460000</v>
      </c>
      <c r="F6" s="18">
        <f>'Anexo I - Programas'!I25</f>
        <v>480000</v>
      </c>
      <c r="G6" s="41">
        <f t="shared" si="0"/>
        <v>1800000</v>
      </c>
    </row>
    <row r="7" spans="1:7" ht="12.75">
      <c r="A7" s="40">
        <v>4</v>
      </c>
      <c r="B7" s="17" t="s">
        <v>41</v>
      </c>
      <c r="C7" s="18">
        <f>'Anexo I - Programas'!F47</f>
        <v>9250000</v>
      </c>
      <c r="D7" s="18">
        <f>'Anexo I - Programas'!G47</f>
        <v>10145000</v>
      </c>
      <c r="E7" s="18">
        <f>'Anexo I - Programas'!H47</f>
        <v>10840000</v>
      </c>
      <c r="F7" s="18">
        <f>'Anexo I - Programas'!I47</f>
        <v>11520000</v>
      </c>
      <c r="G7" s="41">
        <f t="shared" si="0"/>
        <v>41755000</v>
      </c>
    </row>
    <row r="8" spans="1:7" ht="12.75">
      <c r="A8" s="40">
        <v>5</v>
      </c>
      <c r="B8" s="17" t="s">
        <v>42</v>
      </c>
      <c r="C8" s="18">
        <f>'Anexo I - Programas'!F71</f>
        <v>2300000</v>
      </c>
      <c r="D8" s="18">
        <f>'Anexo I - Programas'!G71</f>
        <v>1845000</v>
      </c>
      <c r="E8" s="18">
        <f>'Anexo I - Programas'!H71</f>
        <v>1820000</v>
      </c>
      <c r="F8" s="18">
        <f>'Anexo I - Programas'!I71</f>
        <v>1480000</v>
      </c>
      <c r="G8" s="41">
        <f t="shared" si="0"/>
        <v>7445000</v>
      </c>
    </row>
    <row r="9" spans="1:7" ht="12.75">
      <c r="A9" s="40">
        <v>6</v>
      </c>
      <c r="B9" s="17" t="s">
        <v>43</v>
      </c>
      <c r="C9" s="18">
        <f>'Anexo I - Programas'!F101</f>
        <v>400000</v>
      </c>
      <c r="D9" s="18">
        <f>'Anexo I - Programas'!G101</f>
        <v>500000</v>
      </c>
      <c r="E9" s="18">
        <f>'Anexo I - Programas'!H101</f>
        <v>550000</v>
      </c>
      <c r="F9" s="18">
        <f>'Anexo I - Programas'!I101</f>
        <v>600000</v>
      </c>
      <c r="G9" s="41">
        <f t="shared" si="0"/>
        <v>2050000</v>
      </c>
    </row>
    <row r="10" spans="1:7" ht="12.75">
      <c r="A10" s="40">
        <v>7</v>
      </c>
      <c r="B10" s="17" t="s">
        <v>44</v>
      </c>
      <c r="C10" s="18">
        <f>'Anexo I - Programas'!F116</f>
        <v>3200000</v>
      </c>
      <c r="D10" s="18">
        <f>'Anexo I - Programas'!G116</f>
        <v>2250000</v>
      </c>
      <c r="E10" s="18">
        <f>'Anexo I - Programas'!H116</f>
        <v>800000</v>
      </c>
      <c r="F10" s="18">
        <f>'Anexo I - Programas'!I116</f>
        <v>800000</v>
      </c>
      <c r="G10" s="41">
        <f t="shared" si="0"/>
        <v>7050000</v>
      </c>
    </row>
    <row r="11" spans="1:7" ht="12.75">
      <c r="A11" s="40">
        <v>8</v>
      </c>
      <c r="B11" s="17" t="s">
        <v>45</v>
      </c>
      <c r="C11" s="18">
        <f>'Anexo I - Programas'!F134</f>
        <v>0</v>
      </c>
      <c r="D11" s="18">
        <f>'Anexo I - Programas'!G134</f>
        <v>1120000</v>
      </c>
      <c r="E11" s="18">
        <f>'Anexo I - Programas'!H134</f>
        <v>1230000</v>
      </c>
      <c r="F11" s="18">
        <f>'Anexo I - Programas'!I134</f>
        <v>1340000</v>
      </c>
      <c r="G11" s="41">
        <f t="shared" si="0"/>
        <v>3690000</v>
      </c>
    </row>
    <row r="12" spans="1:8" ht="12.75">
      <c r="A12" s="40">
        <v>9</v>
      </c>
      <c r="B12" s="19" t="s">
        <v>46</v>
      </c>
      <c r="C12" s="18">
        <f>'Anexo I - Programas'!F154</f>
        <v>30935000</v>
      </c>
      <c r="D12" s="18">
        <f>'Anexo I - Programas'!G154</f>
        <v>32200000</v>
      </c>
      <c r="E12" s="18">
        <f>'Anexo I - Programas'!H154</f>
        <v>33380000</v>
      </c>
      <c r="F12" s="18">
        <f>'Anexo I - Programas'!I154</f>
        <v>33460000</v>
      </c>
      <c r="G12" s="41">
        <f t="shared" si="0"/>
        <v>129975000</v>
      </c>
      <c r="H12" s="20"/>
    </row>
    <row r="13" spans="1:7" ht="12.75">
      <c r="A13" s="40">
        <v>10</v>
      </c>
      <c r="B13" s="17" t="s">
        <v>47</v>
      </c>
      <c r="C13" s="18">
        <f>'Anexo I - Programas'!F192</f>
        <v>755000</v>
      </c>
      <c r="D13" s="18">
        <f>'Anexo I - Programas'!G192</f>
        <v>765000</v>
      </c>
      <c r="E13" s="18">
        <f>'Anexo I - Programas'!H192</f>
        <v>765000</v>
      </c>
      <c r="F13" s="18">
        <f>'Anexo I - Programas'!I192</f>
        <v>775000</v>
      </c>
      <c r="G13" s="41">
        <f t="shared" si="0"/>
        <v>3060000</v>
      </c>
    </row>
    <row r="14" spans="1:7" ht="12.75">
      <c r="A14" s="40">
        <v>11</v>
      </c>
      <c r="B14" s="19" t="s">
        <v>48</v>
      </c>
      <c r="C14" s="18">
        <f>'Anexo I - Programas'!F212</f>
        <v>1900000</v>
      </c>
      <c r="D14" s="18">
        <f>'Anexo I - Programas'!G212</f>
        <v>1940000</v>
      </c>
      <c r="E14" s="18">
        <f>'Anexo I - Programas'!H212</f>
        <v>1970000</v>
      </c>
      <c r="F14" s="18">
        <f>'Anexo I - Programas'!I212</f>
        <v>1995000</v>
      </c>
      <c r="G14" s="41">
        <f t="shared" si="0"/>
        <v>7805000</v>
      </c>
    </row>
    <row r="15" spans="1:7" ht="12.75">
      <c r="A15" s="40">
        <v>12</v>
      </c>
      <c r="B15" s="19" t="s">
        <v>49</v>
      </c>
      <c r="C15" s="18">
        <f>'Anexo I - Programas'!F230</f>
        <v>0</v>
      </c>
      <c r="D15" s="18">
        <f>'Anexo I - Programas'!G230</f>
        <v>400000</v>
      </c>
      <c r="E15" s="18">
        <f>'Anexo I - Programas'!H230</f>
        <v>430000</v>
      </c>
      <c r="F15" s="18">
        <f>'Anexo I - Programas'!I230</f>
        <v>460000</v>
      </c>
      <c r="G15" s="41">
        <f t="shared" si="0"/>
        <v>1290000</v>
      </c>
    </row>
    <row r="16" spans="1:7" ht="12.75">
      <c r="A16" s="40">
        <v>13</v>
      </c>
      <c r="B16" s="19" t="s">
        <v>50</v>
      </c>
      <c r="C16" s="18">
        <f>'Anexo I - Programas'!F248</f>
        <v>1200000</v>
      </c>
      <c r="D16" s="18">
        <f>'Anexo I - Programas'!G248</f>
        <v>2080000</v>
      </c>
      <c r="E16" s="18">
        <f>'Anexo I - Programas'!H248</f>
        <v>2190000</v>
      </c>
      <c r="F16" s="18">
        <f>'Anexo I - Programas'!I248</f>
        <v>2300000</v>
      </c>
      <c r="G16" s="41">
        <f t="shared" si="0"/>
        <v>7770000</v>
      </c>
    </row>
    <row r="17" spans="1:7" ht="12.75">
      <c r="A17" s="40">
        <v>14</v>
      </c>
      <c r="B17" s="17" t="s">
        <v>51</v>
      </c>
      <c r="C17" s="18">
        <f>'Anexo I - Programas'!F268</f>
        <v>2500000</v>
      </c>
      <c r="D17" s="18">
        <f>'Anexo I - Programas'!G268</f>
        <v>2500000</v>
      </c>
      <c r="E17" s="18">
        <f>'Anexo I - Programas'!H268</f>
        <v>3000000</v>
      </c>
      <c r="F17" s="18">
        <f>'Anexo I - Programas'!I268</f>
        <v>2500000</v>
      </c>
      <c r="G17" s="41">
        <f t="shared" si="0"/>
        <v>10500000</v>
      </c>
    </row>
    <row r="18" spans="1:7" ht="12.75">
      <c r="A18" s="40">
        <v>15</v>
      </c>
      <c r="B18" s="19" t="s">
        <v>52</v>
      </c>
      <c r="C18" s="18">
        <f>'Anexo I - Programas'!F284</f>
        <v>2500000</v>
      </c>
      <c r="D18" s="18">
        <f>'Anexo I - Programas'!G284</f>
        <v>1500000</v>
      </c>
      <c r="E18" s="18">
        <f>'Anexo I - Programas'!H284</f>
        <v>1300000</v>
      </c>
      <c r="F18" s="18">
        <f>'Anexo I - Programas'!I284</f>
        <v>1064000</v>
      </c>
      <c r="G18" s="41">
        <f t="shared" si="0"/>
        <v>6364000</v>
      </c>
    </row>
    <row r="19" spans="1:7" ht="12.75">
      <c r="A19" s="40">
        <v>16</v>
      </c>
      <c r="B19" s="21" t="s">
        <v>53</v>
      </c>
      <c r="C19" s="18">
        <f>'Anexo I - Programas'!F306</f>
        <v>2625000</v>
      </c>
      <c r="D19" s="18">
        <f>'Anexo I - Programas'!G306</f>
        <v>2775000</v>
      </c>
      <c r="E19" s="18">
        <f>'Anexo I - Programas'!H306</f>
        <v>2995000</v>
      </c>
      <c r="F19" s="18">
        <f>'Anexo I - Programas'!I306</f>
        <v>3240000</v>
      </c>
      <c r="G19" s="41">
        <f t="shared" si="0"/>
        <v>11635000</v>
      </c>
    </row>
    <row r="20" spans="1:7" ht="12.75">
      <c r="A20" s="40">
        <v>17</v>
      </c>
      <c r="B20" s="17" t="s">
        <v>54</v>
      </c>
      <c r="C20" s="18">
        <f>'Anexo I - Programas'!F336</f>
        <v>16070000</v>
      </c>
      <c r="D20" s="18">
        <f>'Anexo I - Programas'!G336</f>
        <v>16580000</v>
      </c>
      <c r="E20" s="18">
        <f>'Anexo I - Programas'!H336</f>
        <v>16620000</v>
      </c>
      <c r="F20" s="18">
        <f>'Anexo I - Programas'!I336</f>
        <v>17130000</v>
      </c>
      <c r="G20" s="41">
        <f t="shared" si="0"/>
        <v>66400000</v>
      </c>
    </row>
    <row r="21" spans="1:7" ht="12.75">
      <c r="A21" s="40">
        <v>18</v>
      </c>
      <c r="B21" s="19" t="s">
        <v>55</v>
      </c>
      <c r="C21" s="18">
        <f>'Anexo I - Programas'!F382</f>
        <v>1181000</v>
      </c>
      <c r="D21" s="18">
        <f>'Anexo I - Programas'!G382</f>
        <v>1226000</v>
      </c>
      <c r="E21" s="18">
        <f>'Anexo I - Programas'!H382</f>
        <v>1246000</v>
      </c>
      <c r="F21" s="18">
        <f>'Anexo I - Programas'!I382</f>
        <v>1286000</v>
      </c>
      <c r="G21" s="41">
        <f t="shared" si="0"/>
        <v>4939000</v>
      </c>
    </row>
    <row r="22" spans="1:7" ht="12.75">
      <c r="A22" s="40">
        <v>19</v>
      </c>
      <c r="B22" s="74" t="s">
        <v>271</v>
      </c>
      <c r="C22" s="18">
        <f>'Anexo I - Programas'!F365</f>
        <v>120000</v>
      </c>
      <c r="D22" s="18">
        <f>'Anexo I - Programas'!G365</f>
        <v>120000</v>
      </c>
      <c r="E22" s="18">
        <f>'Anexo I - Programas'!H365</f>
        <v>120000</v>
      </c>
      <c r="F22" s="18">
        <f>'Anexo I - Programas'!I365</f>
        <v>120000</v>
      </c>
      <c r="G22" s="41">
        <f t="shared" si="0"/>
        <v>480000</v>
      </c>
    </row>
    <row r="23" spans="1:7" ht="12.75">
      <c r="A23" s="40">
        <v>20</v>
      </c>
      <c r="B23" s="17" t="s">
        <v>56</v>
      </c>
      <c r="C23" s="18">
        <f>'Anexo I - Programas'!F406</f>
        <v>2070000</v>
      </c>
      <c r="D23" s="18">
        <f>'Anexo I - Programas'!G406</f>
        <v>2060000</v>
      </c>
      <c r="E23" s="18">
        <f>'Anexo I - Programas'!H406</f>
        <v>2130000</v>
      </c>
      <c r="F23" s="18">
        <f>'Anexo I - Programas'!I406</f>
        <v>2180000</v>
      </c>
      <c r="G23" s="41">
        <f t="shared" si="0"/>
        <v>8440000</v>
      </c>
    </row>
    <row r="24" spans="1:7" ht="13.5" customHeight="1">
      <c r="A24" s="40">
        <v>21</v>
      </c>
      <c r="B24" s="17" t="s">
        <v>57</v>
      </c>
      <c r="C24" s="18">
        <f>'Anexo I - Programas'!F420</f>
        <v>6930000</v>
      </c>
      <c r="D24" s="18">
        <f>'Anexo I - Programas'!G420</f>
        <v>7120000</v>
      </c>
      <c r="E24" s="18">
        <f>'Anexo I - Programas'!H420</f>
        <v>7170000</v>
      </c>
      <c r="F24" s="18">
        <f>'Anexo I - Programas'!I420</f>
        <v>7250000</v>
      </c>
      <c r="G24" s="41">
        <f t="shared" si="0"/>
        <v>28470000</v>
      </c>
    </row>
    <row r="25" spans="1:7" ht="12.75">
      <c r="A25" s="40">
        <v>22</v>
      </c>
      <c r="B25" s="19" t="s">
        <v>58</v>
      </c>
      <c r="C25" s="18">
        <f>'Anexo I - Programas'!F438</f>
        <v>5180000</v>
      </c>
      <c r="D25" s="18">
        <f>'Anexo I - Programas'!G438</f>
        <v>5720000</v>
      </c>
      <c r="E25" s="18">
        <f>'Anexo I - Programas'!H438</f>
        <v>6060000</v>
      </c>
      <c r="F25" s="18">
        <f>'Anexo I - Programas'!I438</f>
        <v>6500000</v>
      </c>
      <c r="G25" s="41">
        <f t="shared" si="0"/>
        <v>23460000</v>
      </c>
    </row>
    <row r="26" spans="1:7" ht="12.75">
      <c r="A26" s="40"/>
      <c r="B26" s="17"/>
      <c r="C26" s="17"/>
      <c r="D26" s="17"/>
      <c r="E26" s="17"/>
      <c r="F26" s="17"/>
      <c r="G26" s="42"/>
    </row>
    <row r="27" spans="1:7" ht="12.75">
      <c r="A27" s="40"/>
      <c r="B27" s="17"/>
      <c r="C27" s="17"/>
      <c r="D27" s="17"/>
      <c r="E27" s="17"/>
      <c r="F27" s="17"/>
      <c r="G27" s="42"/>
    </row>
    <row r="28" spans="1:7" ht="12.75">
      <c r="A28" s="40"/>
      <c r="B28" s="17"/>
      <c r="C28" s="17"/>
      <c r="D28" s="17"/>
      <c r="E28" s="17"/>
      <c r="F28" s="17"/>
      <c r="G28" s="42"/>
    </row>
    <row r="29" spans="1:7" ht="12.75">
      <c r="A29" s="40"/>
      <c r="B29" s="17"/>
      <c r="C29" s="17"/>
      <c r="D29" s="17"/>
      <c r="E29" s="17"/>
      <c r="F29" s="17"/>
      <c r="G29" s="42"/>
    </row>
    <row r="30" spans="1:7" ht="12.75">
      <c r="A30" s="40"/>
      <c r="B30" s="17"/>
      <c r="C30" s="17"/>
      <c r="D30" s="17"/>
      <c r="E30" s="17"/>
      <c r="F30" s="17"/>
      <c r="G30" s="42"/>
    </row>
    <row r="31" spans="1:7" ht="12.75">
      <c r="A31" s="40"/>
      <c r="B31" s="17"/>
      <c r="C31" s="17"/>
      <c r="D31" s="17"/>
      <c r="E31" s="17"/>
      <c r="F31" s="17"/>
      <c r="G31" s="42"/>
    </row>
    <row r="32" spans="1:7" ht="12.75">
      <c r="A32" s="40"/>
      <c r="B32" s="17"/>
      <c r="C32" s="17"/>
      <c r="D32" s="17"/>
      <c r="E32" s="17"/>
      <c r="F32" s="17"/>
      <c r="G32" s="42"/>
    </row>
    <row r="33" spans="1:7" ht="12.75">
      <c r="A33" s="40"/>
      <c r="B33" s="17"/>
      <c r="C33" s="17"/>
      <c r="D33" s="17"/>
      <c r="E33" s="17"/>
      <c r="F33" s="17"/>
      <c r="G33" s="42"/>
    </row>
    <row r="34" spans="1:7" ht="12.75">
      <c r="A34" s="40"/>
      <c r="B34" s="17"/>
      <c r="C34" s="17"/>
      <c r="D34" s="17"/>
      <c r="E34" s="17"/>
      <c r="F34" s="17"/>
      <c r="G34" s="42"/>
    </row>
    <row r="35" spans="1:7" ht="12.75">
      <c r="A35" s="40"/>
      <c r="B35" s="17"/>
      <c r="C35" s="17"/>
      <c r="D35" s="17"/>
      <c r="E35" s="17"/>
      <c r="F35" s="17"/>
      <c r="G35" s="42"/>
    </row>
    <row r="36" spans="1:7" ht="12.75">
      <c r="A36" s="40"/>
      <c r="B36" s="17"/>
      <c r="C36" s="17"/>
      <c r="D36" s="17"/>
      <c r="E36" s="17"/>
      <c r="F36" s="17"/>
      <c r="G36" s="42"/>
    </row>
    <row r="37" spans="1:7" ht="12.75">
      <c r="A37" s="40"/>
      <c r="B37" s="17"/>
      <c r="C37" s="17"/>
      <c r="D37" s="17"/>
      <c r="E37" s="17"/>
      <c r="F37" s="17"/>
      <c r="G37" s="42"/>
    </row>
    <row r="38" spans="1:7" ht="12.75">
      <c r="A38" s="40"/>
      <c r="B38" s="17"/>
      <c r="C38" s="17"/>
      <c r="D38" s="17"/>
      <c r="E38" s="17"/>
      <c r="F38" s="17"/>
      <c r="G38" s="42"/>
    </row>
    <row r="39" spans="1:7" ht="12.75">
      <c r="A39" s="40"/>
      <c r="B39" s="17"/>
      <c r="C39" s="17"/>
      <c r="D39" s="17"/>
      <c r="E39" s="17"/>
      <c r="F39" s="17"/>
      <c r="G39" s="42"/>
    </row>
    <row r="40" spans="1:7" ht="12.75">
      <c r="A40" s="40"/>
      <c r="B40" s="17"/>
      <c r="C40" s="17"/>
      <c r="D40" s="17"/>
      <c r="E40" s="17"/>
      <c r="F40" s="17"/>
      <c r="G40" s="42"/>
    </row>
    <row r="41" spans="1:7" ht="12.75">
      <c r="A41" s="40"/>
      <c r="B41" s="17"/>
      <c r="C41" s="17"/>
      <c r="D41" s="17"/>
      <c r="E41" s="17"/>
      <c r="F41" s="17"/>
      <c r="G41" s="42"/>
    </row>
    <row r="42" spans="1:7" ht="12.75">
      <c r="A42" s="40"/>
      <c r="B42" s="17"/>
      <c r="C42" s="17"/>
      <c r="D42" s="17"/>
      <c r="E42" s="17"/>
      <c r="F42" s="17"/>
      <c r="G42" s="42"/>
    </row>
    <row r="43" spans="1:7" ht="12.75">
      <c r="A43" s="40"/>
      <c r="B43" s="17"/>
      <c r="C43" s="17"/>
      <c r="D43" s="17"/>
      <c r="E43" s="17"/>
      <c r="F43" s="17"/>
      <c r="G43" s="42"/>
    </row>
    <row r="44" spans="1:7" ht="12.75">
      <c r="A44" s="40"/>
      <c r="B44" s="17"/>
      <c r="C44" s="17"/>
      <c r="D44" s="17"/>
      <c r="E44" s="17"/>
      <c r="F44" s="17"/>
      <c r="G44" s="42"/>
    </row>
    <row r="45" spans="1:7" ht="12.75">
      <c r="A45" s="40"/>
      <c r="B45" s="17"/>
      <c r="C45" s="17"/>
      <c r="D45" s="17"/>
      <c r="E45" s="17"/>
      <c r="F45" s="17"/>
      <c r="G45" s="42"/>
    </row>
    <row r="46" spans="1:7" ht="12.75">
      <c r="A46" s="40"/>
      <c r="B46" s="17"/>
      <c r="C46" s="17"/>
      <c r="D46" s="17"/>
      <c r="E46" s="17"/>
      <c r="F46" s="17"/>
      <c r="G46" s="42"/>
    </row>
    <row r="47" spans="1:7" ht="12.75">
      <c r="A47" s="40"/>
      <c r="B47" s="17"/>
      <c r="C47" s="17"/>
      <c r="D47" s="17"/>
      <c r="E47" s="17"/>
      <c r="F47" s="17"/>
      <c r="G47" s="42"/>
    </row>
    <row r="48" spans="1:7" ht="12.75">
      <c r="A48" s="40"/>
      <c r="B48" s="17"/>
      <c r="C48" s="17"/>
      <c r="D48" s="17"/>
      <c r="E48" s="17"/>
      <c r="F48" s="17"/>
      <c r="G48" s="42"/>
    </row>
    <row r="49" spans="1:7" ht="12.75">
      <c r="A49" s="40"/>
      <c r="B49" s="17"/>
      <c r="C49" s="17"/>
      <c r="D49" s="17"/>
      <c r="E49" s="17"/>
      <c r="F49" s="17"/>
      <c r="G49" s="42"/>
    </row>
    <row r="50" spans="1:7" ht="12.75">
      <c r="A50" s="40"/>
      <c r="B50" s="17"/>
      <c r="C50" s="17"/>
      <c r="D50" s="17"/>
      <c r="E50" s="17"/>
      <c r="F50" s="17"/>
      <c r="G50" s="42"/>
    </row>
    <row r="51" spans="1:7" ht="12.75">
      <c r="A51" s="40"/>
      <c r="B51" s="17"/>
      <c r="C51" s="17"/>
      <c r="D51" s="17"/>
      <c r="E51" s="17"/>
      <c r="F51" s="17"/>
      <c r="G51" s="42"/>
    </row>
    <row r="52" spans="1:7" ht="12.75">
      <c r="A52" s="40"/>
      <c r="B52" s="17"/>
      <c r="C52" s="17"/>
      <c r="D52" s="17"/>
      <c r="E52" s="17"/>
      <c r="F52" s="17"/>
      <c r="G52" s="42"/>
    </row>
    <row r="53" spans="1:7" ht="12.75">
      <c r="A53" s="40"/>
      <c r="B53" s="17"/>
      <c r="C53" s="17"/>
      <c r="D53" s="17"/>
      <c r="E53" s="17"/>
      <c r="F53" s="17"/>
      <c r="G53" s="42"/>
    </row>
    <row r="54" spans="1:7" ht="12.75">
      <c r="A54" s="40"/>
      <c r="B54" s="17"/>
      <c r="C54" s="17"/>
      <c r="D54" s="17"/>
      <c r="E54" s="17"/>
      <c r="F54" s="17"/>
      <c r="G54" s="42"/>
    </row>
    <row r="55" spans="1:7" ht="12.75">
      <c r="A55" s="40"/>
      <c r="B55" s="17"/>
      <c r="C55" s="17"/>
      <c r="D55" s="17"/>
      <c r="E55" s="17"/>
      <c r="F55" s="17"/>
      <c r="G55" s="42"/>
    </row>
    <row r="56" spans="1:7" ht="12.75">
      <c r="A56" s="40"/>
      <c r="B56" s="17"/>
      <c r="C56" s="17"/>
      <c r="D56" s="17"/>
      <c r="E56" s="17"/>
      <c r="F56" s="17"/>
      <c r="G56" s="42"/>
    </row>
    <row r="57" spans="1:7" ht="12.75">
      <c r="A57" s="40"/>
      <c r="B57" s="17"/>
      <c r="C57" s="17"/>
      <c r="D57" s="17"/>
      <c r="E57" s="17"/>
      <c r="F57" s="17"/>
      <c r="G57" s="42"/>
    </row>
    <row r="58" spans="1:7" ht="12.75">
      <c r="A58" s="40"/>
      <c r="B58" s="17"/>
      <c r="C58" s="17"/>
      <c r="D58" s="17"/>
      <c r="E58" s="17"/>
      <c r="F58" s="17"/>
      <c r="G58" s="42"/>
    </row>
    <row r="59" spans="1:7" ht="12.75">
      <c r="A59" s="40"/>
      <c r="B59" s="17"/>
      <c r="C59" s="17"/>
      <c r="D59" s="17"/>
      <c r="E59" s="17"/>
      <c r="F59" s="17"/>
      <c r="G59" s="42"/>
    </row>
    <row r="60" spans="1:7" ht="12.75">
      <c r="A60" s="40"/>
      <c r="B60" s="17"/>
      <c r="C60" s="17"/>
      <c r="D60" s="17"/>
      <c r="E60" s="17"/>
      <c r="F60" s="17"/>
      <c r="G60" s="42"/>
    </row>
    <row r="61" spans="1:7" ht="12.75">
      <c r="A61" s="40"/>
      <c r="B61" s="17"/>
      <c r="C61" s="17"/>
      <c r="D61" s="17"/>
      <c r="E61" s="17"/>
      <c r="F61" s="17"/>
      <c r="G61" s="42"/>
    </row>
    <row r="62" spans="1:7" ht="12.75">
      <c r="A62" s="40"/>
      <c r="B62" s="17"/>
      <c r="C62" s="17"/>
      <c r="D62" s="17"/>
      <c r="E62" s="17"/>
      <c r="F62" s="17"/>
      <c r="G62" s="42"/>
    </row>
    <row r="63" spans="1:7" ht="12.75">
      <c r="A63" s="40"/>
      <c r="B63" s="17"/>
      <c r="C63" s="17"/>
      <c r="D63" s="17"/>
      <c r="E63" s="17"/>
      <c r="F63" s="17"/>
      <c r="G63" s="42"/>
    </row>
    <row r="64" spans="1:7" ht="12.75">
      <c r="A64" s="40"/>
      <c r="B64" s="17"/>
      <c r="C64" s="17"/>
      <c r="D64" s="17"/>
      <c r="E64" s="17"/>
      <c r="F64" s="17"/>
      <c r="G64" s="42"/>
    </row>
    <row r="65" spans="1:7" ht="13.5" thickBot="1">
      <c r="A65" s="166" t="s">
        <v>59</v>
      </c>
      <c r="B65" s="167"/>
      <c r="C65" s="43">
        <f>SUM(C5:C64)</f>
        <v>90436000</v>
      </c>
      <c r="D65" s="43">
        <f>SUM(D5:D64)</f>
        <v>94236000</v>
      </c>
      <c r="E65" s="43">
        <f>SUM(E5:E64)</f>
        <v>96076000</v>
      </c>
      <c r="F65" s="43">
        <f>SUM(F5:F64)</f>
        <v>97530000</v>
      </c>
      <c r="G65" s="44">
        <f>C65+D65+E65+F65</f>
        <v>378278000</v>
      </c>
    </row>
  </sheetData>
  <sheetProtection/>
  <mergeCells count="4">
    <mergeCell ref="A1:G1"/>
    <mergeCell ref="A2:G2"/>
    <mergeCell ref="A3:G3"/>
    <mergeCell ref="A65:B65"/>
  </mergeCells>
  <printOptions/>
  <pageMargins left="0.5905511811023623" right="0.3937007874015748"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E88"/>
  <sheetViews>
    <sheetView zoomScalePageLayoutView="0" workbookViewId="0" topLeftCell="A49">
      <selection activeCell="E5" sqref="E5"/>
    </sheetView>
  </sheetViews>
  <sheetFormatPr defaultColWidth="9.140625" defaultRowHeight="15"/>
  <cols>
    <col min="1" max="1" width="35.28125" style="1" customWidth="1"/>
    <col min="2" max="2" width="54.140625" style="1" customWidth="1"/>
    <col min="3" max="3" width="17.00390625" style="1" customWidth="1"/>
    <col min="4" max="4" width="30.8515625" style="1" customWidth="1"/>
    <col min="5" max="5" width="10.8515625" style="1" customWidth="1"/>
    <col min="6" max="16384" width="9.140625" style="1" customWidth="1"/>
  </cols>
  <sheetData>
    <row r="1" spans="1:5" ht="13.5" thickBot="1">
      <c r="A1" s="168" t="s">
        <v>224</v>
      </c>
      <c r="B1" s="168"/>
      <c r="C1" s="168"/>
      <c r="D1" s="168"/>
      <c r="E1" s="168"/>
    </row>
    <row r="2" spans="1:5" ht="12.75">
      <c r="A2" s="169" t="s">
        <v>226</v>
      </c>
      <c r="B2" s="170"/>
      <c r="C2" s="170"/>
      <c r="D2" s="170"/>
      <c r="E2" s="171"/>
    </row>
    <row r="3" spans="1:5" ht="13.5" thickBot="1">
      <c r="A3" s="172" t="s">
        <v>60</v>
      </c>
      <c r="B3" s="168"/>
      <c r="C3" s="168"/>
      <c r="D3" s="168"/>
      <c r="E3" s="173"/>
    </row>
    <row r="4" spans="1:5" ht="13.5" thickBot="1">
      <c r="A4" s="22" t="s">
        <v>61</v>
      </c>
      <c r="B4" s="22" t="s">
        <v>62</v>
      </c>
      <c r="C4" s="22" t="s">
        <v>63</v>
      </c>
      <c r="D4" s="22" t="s">
        <v>64</v>
      </c>
      <c r="E4" s="75" t="s">
        <v>65</v>
      </c>
    </row>
    <row r="5" spans="1:5" ht="13.5" thickBot="1">
      <c r="A5" s="24" t="str">
        <f>'[2]Anexo II - Resumo dos Programas'!B5</f>
        <v>Ação Legislativa</v>
      </c>
      <c r="B5" s="76" t="s">
        <v>66</v>
      </c>
      <c r="C5" s="79" t="s">
        <v>67</v>
      </c>
      <c r="D5" s="79" t="s">
        <v>2</v>
      </c>
      <c r="E5" s="23">
        <f>'Anexo II - Resumo dos Programas'!G5</f>
        <v>3900000</v>
      </c>
    </row>
    <row r="6" spans="1:5" ht="13.5" thickBot="1">
      <c r="A6" s="24" t="str">
        <f>'[2]Anexo II - Resumo dos Programas'!B6</f>
        <v>Ivoti Segura</v>
      </c>
      <c r="B6" s="77" t="s">
        <v>68</v>
      </c>
      <c r="C6" s="78" t="s">
        <v>69</v>
      </c>
      <c r="D6" s="78" t="s">
        <v>70</v>
      </c>
      <c r="E6" s="23">
        <v>1720000</v>
      </c>
    </row>
    <row r="7" spans="1:5" ht="13.5" thickBot="1">
      <c r="A7" s="24" t="str">
        <f>A6</f>
        <v>Ivoti Segura</v>
      </c>
      <c r="B7" s="78" t="s">
        <v>71</v>
      </c>
      <c r="C7" s="78" t="str">
        <f>C6</f>
        <v>Seguranca Publica  </v>
      </c>
      <c r="D7" s="78" t="s">
        <v>72</v>
      </c>
      <c r="E7" s="23">
        <v>40000</v>
      </c>
    </row>
    <row r="8" spans="1:5" ht="13.5" thickBot="1">
      <c r="A8" s="24" t="str">
        <f>A7</f>
        <v>Ivoti Segura</v>
      </c>
      <c r="B8" s="78" t="s">
        <v>73</v>
      </c>
      <c r="C8" s="78" t="str">
        <f>C7</f>
        <v>Seguranca Publica  </v>
      </c>
      <c r="D8" s="78" t="s">
        <v>72</v>
      </c>
      <c r="E8" s="23">
        <v>40000</v>
      </c>
    </row>
    <row r="9" spans="1:5" ht="13.5" thickBot="1">
      <c r="A9" s="32" t="str">
        <f>'[2]Anexo II - Resumo dos Programas'!$B$7</f>
        <v>Supervisão e Coordenação Administrativa</v>
      </c>
      <c r="B9" s="78" t="s">
        <v>74</v>
      </c>
      <c r="C9" s="78" t="s">
        <v>75</v>
      </c>
      <c r="D9" s="78" t="s">
        <v>76</v>
      </c>
      <c r="E9" s="23">
        <v>3870000</v>
      </c>
    </row>
    <row r="10" spans="1:5" ht="13.5" thickBot="1">
      <c r="A10" s="32" t="str">
        <f>'[2]Anexo II - Resumo dos Programas'!$B$7</f>
        <v>Supervisão e Coordenação Administrativa</v>
      </c>
      <c r="B10" s="78" t="s">
        <v>77</v>
      </c>
      <c r="C10" s="78" t="s">
        <v>75</v>
      </c>
      <c r="D10" s="78" t="s">
        <v>76</v>
      </c>
      <c r="E10" s="23">
        <v>10430000</v>
      </c>
    </row>
    <row r="11" spans="1:5" ht="13.5" thickBot="1">
      <c r="A11" s="32" t="str">
        <f>'[2]Anexo II - Resumo dos Programas'!$B$7</f>
        <v>Supervisão e Coordenação Administrativa</v>
      </c>
      <c r="B11" s="78" t="s">
        <v>78</v>
      </c>
      <c r="C11" s="78" t="s">
        <v>75</v>
      </c>
      <c r="D11" s="78" t="s">
        <v>76</v>
      </c>
      <c r="E11" s="23">
        <v>3375000</v>
      </c>
    </row>
    <row r="12" spans="1:5" ht="13.5" thickBot="1">
      <c r="A12" s="32" t="str">
        <f>'[2]Anexo II - Resumo dos Programas'!$B$7</f>
        <v>Supervisão e Coordenação Administrativa</v>
      </c>
      <c r="B12" s="78" t="s">
        <v>79</v>
      </c>
      <c r="C12" s="78" t="s">
        <v>80</v>
      </c>
      <c r="D12" s="78" t="s">
        <v>81</v>
      </c>
      <c r="E12" s="23">
        <v>18900000</v>
      </c>
    </row>
    <row r="13" spans="1:5" ht="13.5" thickBot="1">
      <c r="A13" s="32" t="str">
        <f>'[2]Anexo II - Resumo dos Programas'!$B$7</f>
        <v>Supervisão e Coordenação Administrativa</v>
      </c>
      <c r="B13" s="78" t="s">
        <v>82</v>
      </c>
      <c r="C13" s="78" t="s">
        <v>83</v>
      </c>
      <c r="D13" s="78" t="s">
        <v>84</v>
      </c>
      <c r="E13" s="23">
        <v>3330000</v>
      </c>
    </row>
    <row r="14" spans="1:5" ht="13.5" thickBot="1">
      <c r="A14" s="32" t="str">
        <f>'[2]Anexo II - Resumo dos Programas'!$B$7</f>
        <v>Supervisão e Coordenação Administrativa</v>
      </c>
      <c r="B14" s="78" t="s">
        <v>275</v>
      </c>
      <c r="C14" s="78" t="s">
        <v>83</v>
      </c>
      <c r="D14" s="78" t="s">
        <v>274</v>
      </c>
      <c r="E14" s="23">
        <v>1850000</v>
      </c>
    </row>
    <row r="15" spans="1:5" ht="13.5" thickBot="1">
      <c r="A15" s="24" t="str">
        <f>'[2]Anexo II - Resumo dos Programas'!$B$8</f>
        <v>Gestão Pública Eficiente</v>
      </c>
      <c r="B15" s="78" t="s">
        <v>276</v>
      </c>
      <c r="C15" s="78" t="s">
        <v>83</v>
      </c>
      <c r="D15" s="78" t="s">
        <v>76</v>
      </c>
      <c r="E15" s="23">
        <v>3000000</v>
      </c>
    </row>
    <row r="16" spans="1:5" ht="13.5" thickBot="1">
      <c r="A16" s="24" t="str">
        <f>'[2]Anexo II - Resumo dos Programas'!$B$8</f>
        <v>Gestão Pública Eficiente</v>
      </c>
      <c r="B16" s="78" t="s">
        <v>85</v>
      </c>
      <c r="C16" s="78" t="s">
        <v>83</v>
      </c>
      <c r="D16" s="78" t="s">
        <v>279</v>
      </c>
      <c r="E16" s="23">
        <v>40000</v>
      </c>
    </row>
    <row r="17" spans="1:5" ht="13.5" thickBot="1">
      <c r="A17" s="24" t="str">
        <f>'[2]Anexo II - Resumo dos Programas'!$B$8</f>
        <v>Gestão Pública Eficiente</v>
      </c>
      <c r="B17" s="78" t="s">
        <v>86</v>
      </c>
      <c r="C17" s="78" t="s">
        <v>83</v>
      </c>
      <c r="D17" s="78" t="s">
        <v>76</v>
      </c>
      <c r="E17" s="23">
        <v>40000</v>
      </c>
    </row>
    <row r="18" spans="1:5" ht="13.5" thickBot="1">
      <c r="A18" s="24" t="str">
        <f>'[2]Anexo II - Resumo dos Programas'!$B$8</f>
        <v>Gestão Pública Eficiente</v>
      </c>
      <c r="B18" s="78" t="s">
        <v>87</v>
      </c>
      <c r="C18" s="78" t="s">
        <v>83</v>
      </c>
      <c r="D18" s="78" t="s">
        <v>76</v>
      </c>
      <c r="E18" s="23">
        <v>400000</v>
      </c>
    </row>
    <row r="19" spans="1:5" ht="13.5" thickBot="1">
      <c r="A19" s="24" t="str">
        <f>'[2]Anexo II - Resumo dos Programas'!$B$8</f>
        <v>Gestão Pública Eficiente</v>
      </c>
      <c r="B19" s="78" t="s">
        <v>87</v>
      </c>
      <c r="C19" s="78" t="s">
        <v>102</v>
      </c>
      <c r="D19" s="78" t="s">
        <v>76</v>
      </c>
      <c r="E19" s="23">
        <v>505000</v>
      </c>
    </row>
    <row r="20" spans="1:5" ht="13.5" thickBot="1">
      <c r="A20" s="24" t="str">
        <f>'[2]Anexo II - Resumo dos Programas'!$B$8</f>
        <v>Gestão Pública Eficiente</v>
      </c>
      <c r="B20" s="78" t="s">
        <v>88</v>
      </c>
      <c r="C20" s="78" t="s">
        <v>83</v>
      </c>
      <c r="D20" s="78" t="s">
        <v>76</v>
      </c>
      <c r="E20" s="23">
        <v>2020000</v>
      </c>
    </row>
    <row r="21" spans="1:5" ht="13.5" thickBot="1">
      <c r="A21" s="24" t="str">
        <f>'[2]Anexo II - Resumo dos Programas'!$B$8</f>
        <v>Gestão Pública Eficiente</v>
      </c>
      <c r="B21" s="78" t="s">
        <v>89</v>
      </c>
      <c r="C21" s="78" t="s">
        <v>83</v>
      </c>
      <c r="D21" s="78" t="s">
        <v>84</v>
      </c>
      <c r="E21" s="23">
        <v>200000</v>
      </c>
    </row>
    <row r="22" spans="1:5" ht="13.5" thickBot="1">
      <c r="A22" s="24" t="str">
        <f>'[2]Anexo II - Resumo dos Programas'!$B$8</f>
        <v>Gestão Pública Eficiente</v>
      </c>
      <c r="B22" s="78" t="s">
        <v>277</v>
      </c>
      <c r="C22" s="78" t="s">
        <v>83</v>
      </c>
      <c r="D22" s="78" t="s">
        <v>279</v>
      </c>
      <c r="E22" s="23">
        <v>1200000</v>
      </c>
    </row>
    <row r="23" spans="1:5" ht="13.5" thickBot="1">
      <c r="A23" s="24" t="str">
        <f>'[2]Anexo II - Resumo dos Programas'!$B$8</f>
        <v>Gestão Pública Eficiente</v>
      </c>
      <c r="B23" s="78" t="s">
        <v>278</v>
      </c>
      <c r="C23" s="78" t="s">
        <v>280</v>
      </c>
      <c r="D23" s="78" t="s">
        <v>283</v>
      </c>
      <c r="E23" s="23">
        <v>40000</v>
      </c>
    </row>
    <row r="24" spans="1:5" ht="13.5" thickBot="1">
      <c r="A24" s="24" t="str">
        <f>'[2]Anexo II - Resumo dos Programas'!B9</f>
        <v>Valorização da Produção Rural</v>
      </c>
      <c r="B24" s="78" t="s">
        <v>90</v>
      </c>
      <c r="C24" s="78" t="s">
        <v>91</v>
      </c>
      <c r="D24" s="78" t="s">
        <v>92</v>
      </c>
      <c r="E24" s="23">
        <v>2050000</v>
      </c>
    </row>
    <row r="25" spans="1:5" ht="13.5" thickBot="1">
      <c r="A25" s="24" t="str">
        <f>'[2]Anexo II - Resumo dos Programas'!B10</f>
        <v>Promoção do Crescimento</v>
      </c>
      <c r="B25" s="78" t="s">
        <v>93</v>
      </c>
      <c r="C25" s="78" t="s">
        <v>94</v>
      </c>
      <c r="D25" s="78" t="s">
        <v>95</v>
      </c>
      <c r="E25" s="23">
        <v>3050000</v>
      </c>
    </row>
    <row r="26" spans="1:5" ht="13.5" thickBot="1">
      <c r="A26" s="24" t="s">
        <v>44</v>
      </c>
      <c r="B26" s="78" t="s">
        <v>281</v>
      </c>
      <c r="C26" s="78" t="s">
        <v>97</v>
      </c>
      <c r="D26" s="78" t="s">
        <v>284</v>
      </c>
      <c r="E26" s="23">
        <v>500000</v>
      </c>
    </row>
    <row r="27" spans="1:5" ht="13.5" thickBot="1">
      <c r="A27" s="24" t="str">
        <f>A26</f>
        <v>Promoção do Crescimento</v>
      </c>
      <c r="B27" s="78" t="s">
        <v>282</v>
      </c>
      <c r="C27" s="78" t="s">
        <v>94</v>
      </c>
      <c r="D27" s="78" t="s">
        <v>95</v>
      </c>
      <c r="E27" s="23">
        <v>3500000</v>
      </c>
    </row>
    <row r="28" spans="1:5" ht="13.5" thickBot="1">
      <c r="A28" s="24" t="str">
        <f>'[2]Anexo II - Resumo dos Programas'!B11</f>
        <v>Desenvolvimento do Turismo</v>
      </c>
      <c r="B28" s="78" t="s">
        <v>96</v>
      </c>
      <c r="C28" s="78" t="s">
        <v>97</v>
      </c>
      <c r="D28" s="78" t="s">
        <v>98</v>
      </c>
      <c r="E28" s="23">
        <v>700000</v>
      </c>
    </row>
    <row r="29" spans="1:5" ht="13.5" thickBot="1">
      <c r="A29" s="24" t="str">
        <f>A28</f>
        <v>Desenvolvimento do Turismo</v>
      </c>
      <c r="B29" s="78" t="s">
        <v>99</v>
      </c>
      <c r="C29" s="78" t="s">
        <v>100</v>
      </c>
      <c r="D29" s="78" t="str">
        <f>D28</f>
        <v>Turismo    </v>
      </c>
      <c r="E29" s="23">
        <v>2700000</v>
      </c>
    </row>
    <row r="30" spans="1:5" ht="13.5" thickBot="1">
      <c r="A30" s="24" t="str">
        <f>A29</f>
        <v>Desenvolvimento do Turismo</v>
      </c>
      <c r="B30" s="78" t="s">
        <v>285</v>
      </c>
      <c r="C30" s="78" t="s">
        <v>100</v>
      </c>
      <c r="D30" s="78" t="str">
        <f>D29</f>
        <v>Turismo    </v>
      </c>
      <c r="E30" s="23">
        <v>850000</v>
      </c>
    </row>
    <row r="31" spans="1:5" ht="13.5" thickBot="1">
      <c r="A31" s="24" t="str">
        <f>'[2]Anexo II - Resumo dos Programas'!$B$12</f>
        <v>Desenvolvimento Educacional</v>
      </c>
      <c r="B31" s="78" t="s">
        <v>101</v>
      </c>
      <c r="C31" s="78" t="s">
        <v>102</v>
      </c>
      <c r="D31" s="78" t="str">
        <f>D9</f>
        <v>Administracao Geral</v>
      </c>
      <c r="E31" s="23">
        <f>7770000+1230000</f>
        <v>9000000</v>
      </c>
    </row>
    <row r="32" spans="1:5" ht="13.5" thickBot="1">
      <c r="A32" s="24" t="str">
        <f>'[2]Anexo II - Resumo dos Programas'!$B$12</f>
        <v>Desenvolvimento Educacional</v>
      </c>
      <c r="B32" s="78" t="s">
        <v>103</v>
      </c>
      <c r="C32" s="78" t="s">
        <v>102</v>
      </c>
      <c r="D32" s="78" t="s">
        <v>104</v>
      </c>
      <c r="E32" s="23">
        <f>19800000+1440000</f>
        <v>21240000</v>
      </c>
    </row>
    <row r="33" spans="1:5" ht="13.5" thickBot="1">
      <c r="A33" s="24" t="str">
        <f>'[2]Anexo II - Resumo dos Programas'!$B$12</f>
        <v>Desenvolvimento Educacional</v>
      </c>
      <c r="B33" s="78" t="s">
        <v>105</v>
      </c>
      <c r="C33" s="78" t="s">
        <v>102</v>
      </c>
      <c r="D33" s="78" t="s">
        <v>104</v>
      </c>
      <c r="E33" s="23">
        <f>26710000+9360000</f>
        <v>36070000</v>
      </c>
    </row>
    <row r="34" spans="1:5" ht="13.5" thickBot="1">
      <c r="A34" s="24" t="str">
        <f>'[2]Anexo II - Resumo dos Programas'!$B$12</f>
        <v>Desenvolvimento Educacional</v>
      </c>
      <c r="B34" s="78" t="s">
        <v>106</v>
      </c>
      <c r="C34" s="78" t="s">
        <v>102</v>
      </c>
      <c r="D34" s="78" t="s">
        <v>104</v>
      </c>
      <c r="E34" s="23">
        <v>2730000</v>
      </c>
    </row>
    <row r="35" spans="1:5" ht="13.5" thickBot="1">
      <c r="A35" s="24" t="str">
        <f>'[2]Anexo II - Resumo dos Programas'!$B$12</f>
        <v>Desenvolvimento Educacional</v>
      </c>
      <c r="B35" s="78" t="s">
        <v>286</v>
      </c>
      <c r="C35" s="78" t="s">
        <v>102</v>
      </c>
      <c r="D35" s="78" t="s">
        <v>108</v>
      </c>
      <c r="E35" s="23">
        <v>45000</v>
      </c>
    </row>
    <row r="36" spans="1:5" ht="13.5" thickBot="1">
      <c r="A36" s="24" t="str">
        <f>'[2]Anexo II - Resumo dos Programas'!$B$12</f>
        <v>Desenvolvimento Educacional</v>
      </c>
      <c r="B36" s="78" t="s">
        <v>107</v>
      </c>
      <c r="C36" s="78" t="s">
        <v>102</v>
      </c>
      <c r="D36" s="78" t="s">
        <v>108</v>
      </c>
      <c r="E36" s="23">
        <v>14000000</v>
      </c>
    </row>
    <row r="37" spans="1:5" ht="13.5" thickBot="1">
      <c r="A37" s="24" t="str">
        <f>'[2]Anexo II - Resumo dos Programas'!$B$12</f>
        <v>Desenvolvimento Educacional</v>
      </c>
      <c r="B37" s="78" t="s">
        <v>109</v>
      </c>
      <c r="C37" s="78" t="s">
        <v>102</v>
      </c>
      <c r="D37" s="78" t="s">
        <v>108</v>
      </c>
      <c r="E37" s="23">
        <v>44350000</v>
      </c>
    </row>
    <row r="38" spans="1:5" ht="13.5" thickBot="1">
      <c r="A38" s="24" t="str">
        <f>'[2]Anexo II - Resumo dos Programas'!$B$12</f>
        <v>Desenvolvimento Educacional</v>
      </c>
      <c r="B38" s="78" t="s">
        <v>110</v>
      </c>
      <c r="C38" s="78" t="s">
        <v>102</v>
      </c>
      <c r="D38" s="78" t="s">
        <v>108</v>
      </c>
      <c r="E38" s="23">
        <v>2540000</v>
      </c>
    </row>
    <row r="39" spans="1:5" ht="13.5" thickBot="1">
      <c r="A39" s="24" t="str">
        <f>'[2]Anexo II - Resumo dos Programas'!$B$13</f>
        <v>Proteção Social Especial</v>
      </c>
      <c r="B39" s="78" t="s">
        <v>111</v>
      </c>
      <c r="C39" s="78" t="s">
        <v>102</v>
      </c>
      <c r="D39" s="78" t="s">
        <v>112</v>
      </c>
      <c r="E39" s="23">
        <f>260000+460000</f>
        <v>720000</v>
      </c>
    </row>
    <row r="40" spans="1:5" ht="13.5" thickBot="1">
      <c r="A40" s="24" t="str">
        <f>'[2]Anexo II - Resumo dos Programas'!$B$13</f>
        <v>Proteção Social Especial</v>
      </c>
      <c r="B40" s="78" t="s">
        <v>113</v>
      </c>
      <c r="C40" s="78" t="s">
        <v>102</v>
      </c>
      <c r="D40" s="78" t="s">
        <v>112</v>
      </c>
      <c r="E40" s="23">
        <v>2200000</v>
      </c>
    </row>
    <row r="41" spans="1:5" ht="13.5" thickBot="1">
      <c r="A41" s="24" t="str">
        <f>'[2]Anexo II - Resumo dos Programas'!$B$13</f>
        <v>Proteção Social Especial</v>
      </c>
      <c r="B41" s="78" t="s">
        <v>114</v>
      </c>
      <c r="C41" s="78" t="s">
        <v>115</v>
      </c>
      <c r="D41" s="78" t="s">
        <v>116</v>
      </c>
      <c r="E41" s="23">
        <v>140000</v>
      </c>
    </row>
    <row r="42" spans="1:5" ht="13.5" thickBot="1">
      <c r="A42" s="24" t="str">
        <f>'[2]Anexo II - Resumo dos Programas'!$B$14</f>
        <v>Assistência ao Educando</v>
      </c>
      <c r="B42" s="78" t="s">
        <v>117</v>
      </c>
      <c r="C42" s="78" t="s">
        <v>102</v>
      </c>
      <c r="D42" s="78" t="s">
        <v>108</v>
      </c>
      <c r="E42" s="23">
        <v>3015000</v>
      </c>
    </row>
    <row r="43" spans="1:5" ht="13.5" thickBot="1">
      <c r="A43" s="24" t="str">
        <f>'[2]Anexo II - Resumo dos Programas'!$B$14</f>
        <v>Assistência ao Educando</v>
      </c>
      <c r="B43" s="78" t="s">
        <v>118</v>
      </c>
      <c r="C43" s="78" t="s">
        <v>102</v>
      </c>
      <c r="D43" s="78" t="s">
        <v>119</v>
      </c>
      <c r="E43" s="23">
        <v>2660000</v>
      </c>
    </row>
    <row r="44" spans="1:5" ht="13.5" thickBot="1">
      <c r="A44" s="24" t="str">
        <f>'[2]Anexo II - Resumo dos Programas'!$B$14</f>
        <v>Assistência ao Educando</v>
      </c>
      <c r="B44" s="78" t="s">
        <v>120</v>
      </c>
      <c r="C44" s="78" t="s">
        <v>102</v>
      </c>
      <c r="D44" s="78" t="s">
        <v>119</v>
      </c>
      <c r="E44" s="23">
        <v>2130000</v>
      </c>
    </row>
    <row r="45" spans="1:5" ht="13.5" thickBot="1">
      <c r="A45" s="24" t="str">
        <f>'[2]Anexo II - Resumo dos Programas'!$B$15</f>
        <v>Desenvolvimento da Cultura</v>
      </c>
      <c r="B45" s="78" t="s">
        <v>121</v>
      </c>
      <c r="C45" s="78" t="s">
        <v>122</v>
      </c>
      <c r="D45" s="78" t="s">
        <v>123</v>
      </c>
      <c r="E45" s="23">
        <v>1400000</v>
      </c>
    </row>
    <row r="46" spans="1:5" ht="13.5" thickBot="1">
      <c r="A46" s="24" t="str">
        <f>'[2]Anexo II - Resumo dos Programas'!$B$15</f>
        <v>Desenvolvimento da Cultura</v>
      </c>
      <c r="B46" s="78" t="s">
        <v>124</v>
      </c>
      <c r="C46" s="78" t="s">
        <v>122</v>
      </c>
      <c r="D46" s="78" t="s">
        <v>123</v>
      </c>
      <c r="E46" s="23">
        <v>500000</v>
      </c>
    </row>
    <row r="47" spans="1:5" ht="13.5" thickBot="1">
      <c r="A47" s="24" t="str">
        <f>'[2]Anexo II - Resumo dos Programas'!$B$15</f>
        <v>Desenvolvimento da Cultura</v>
      </c>
      <c r="B47" s="78" t="s">
        <v>287</v>
      </c>
      <c r="C47" s="78" t="s">
        <v>122</v>
      </c>
      <c r="D47" s="78" t="s">
        <v>288</v>
      </c>
      <c r="E47" s="23">
        <v>260000</v>
      </c>
    </row>
    <row r="48" spans="1:5" ht="13.5" thickBot="1">
      <c r="A48" s="24" t="str">
        <f>'[2]Anexo II - Resumo dos Programas'!$B$16</f>
        <v>Promoção do Desporto e Lazer</v>
      </c>
      <c r="B48" s="78" t="s">
        <v>125</v>
      </c>
      <c r="C48" s="78" t="s">
        <v>126</v>
      </c>
      <c r="D48" s="78" t="s">
        <v>127</v>
      </c>
      <c r="E48" s="23">
        <v>2530000</v>
      </c>
    </row>
    <row r="49" spans="1:5" ht="13.5" thickBot="1">
      <c r="A49" s="24" t="str">
        <f>'[2]Anexo II - Resumo dos Programas'!$B$16</f>
        <v>Promoção do Desporto e Lazer</v>
      </c>
      <c r="B49" s="78" t="s">
        <v>128</v>
      </c>
      <c r="C49" s="78" t="s">
        <v>126</v>
      </c>
      <c r="D49" s="78" t="s">
        <v>127</v>
      </c>
      <c r="E49" s="23">
        <v>5400000</v>
      </c>
    </row>
    <row r="50" spans="1:5" ht="13.5" thickBot="1">
      <c r="A50" s="24" t="str">
        <f>'[2]Anexo II - Resumo dos Programas'!$B$16</f>
        <v>Promoção do Desporto e Lazer</v>
      </c>
      <c r="B50" s="78" t="s">
        <v>289</v>
      </c>
      <c r="C50" s="78" t="s">
        <v>126</v>
      </c>
      <c r="D50" s="78" t="s">
        <v>135</v>
      </c>
      <c r="E50" s="23">
        <v>600000</v>
      </c>
    </row>
    <row r="51" spans="1:5" ht="13.5" thickBot="1">
      <c r="A51" s="24" t="str">
        <f>'[2]Anexo II - Resumo dos Programas'!$B$17</f>
        <v>Mobilidade Urbana</v>
      </c>
      <c r="B51" s="78" t="s">
        <v>129</v>
      </c>
      <c r="C51" s="78" t="s">
        <v>130</v>
      </c>
      <c r="D51" s="78" t="s">
        <v>131</v>
      </c>
      <c r="E51" s="23">
        <v>6500000</v>
      </c>
    </row>
    <row r="52" spans="1:5" ht="13.5" thickBot="1">
      <c r="A52" s="24" t="str">
        <f>'[2]Anexo II - Resumo dos Programas'!$B$17</f>
        <v>Mobilidade Urbana</v>
      </c>
      <c r="B52" s="78" t="s">
        <v>132</v>
      </c>
      <c r="C52" s="78" t="s">
        <v>130</v>
      </c>
      <c r="D52" s="78" t="s">
        <v>131</v>
      </c>
      <c r="E52" s="23">
        <v>4000000</v>
      </c>
    </row>
    <row r="53" spans="1:5" ht="13.5" thickBot="1">
      <c r="A53" s="24" t="str">
        <f>'[2]Anexo II - Resumo dos Programas'!$B$18</f>
        <v>Melhoria das Vias Urbanas</v>
      </c>
      <c r="B53" s="78" t="s">
        <v>133</v>
      </c>
      <c r="C53" s="78" t="s">
        <v>134</v>
      </c>
      <c r="D53" s="78" t="s">
        <v>135</v>
      </c>
      <c r="E53" s="23">
        <v>4400000</v>
      </c>
    </row>
    <row r="54" spans="1:5" ht="13.5" thickBot="1">
      <c r="A54" s="24" t="str">
        <f>'[2]Anexo II - Resumo dos Programas'!$B$18</f>
        <v>Melhoria das Vias Urbanas</v>
      </c>
      <c r="B54" s="78" t="s">
        <v>290</v>
      </c>
      <c r="C54" s="78" t="s">
        <v>80</v>
      </c>
      <c r="D54" s="78" t="s">
        <v>135</v>
      </c>
      <c r="E54" s="23">
        <v>600000</v>
      </c>
    </row>
    <row r="55" spans="1:5" ht="13.5" thickBot="1">
      <c r="A55" s="24" t="str">
        <f>'[2]Anexo II - Resumo dos Programas'!$B$18</f>
        <v>Melhoria das Vias Urbanas</v>
      </c>
      <c r="B55" s="78" t="s">
        <v>291</v>
      </c>
      <c r="C55" s="78" t="s">
        <v>80</v>
      </c>
      <c r="D55" s="78" t="s">
        <v>135</v>
      </c>
      <c r="E55" s="23">
        <v>1000000</v>
      </c>
    </row>
    <row r="56" spans="1:5" ht="13.5" thickBot="1">
      <c r="A56" s="24" t="str">
        <f>'[2]Anexo II - Resumo dos Programas'!$B$18</f>
        <v>Melhoria das Vias Urbanas</v>
      </c>
      <c r="B56" s="78" t="s">
        <v>136</v>
      </c>
      <c r="C56" s="78" t="s">
        <v>80</v>
      </c>
      <c r="D56" s="78" t="s">
        <v>135</v>
      </c>
      <c r="E56" s="23">
        <v>364000</v>
      </c>
    </row>
    <row r="57" spans="1:5" ht="13.5" thickBot="1">
      <c r="A57" s="24" t="str">
        <f>'[2]Anexo II - Resumo dos Programas'!$B$19</f>
        <v>Gestão Ambiental</v>
      </c>
      <c r="B57" s="78" t="s">
        <v>137</v>
      </c>
      <c r="C57" s="78" t="s">
        <v>53</v>
      </c>
      <c r="D57" s="78" t="s">
        <v>53</v>
      </c>
      <c r="E57" s="23">
        <v>3330000</v>
      </c>
    </row>
    <row r="58" spans="1:5" ht="13.5" thickBot="1">
      <c r="A58" s="24" t="str">
        <f>'[2]Anexo II - Resumo dos Programas'!$B$19</f>
        <v>Gestão Ambiental</v>
      </c>
      <c r="B58" s="78" t="s">
        <v>292</v>
      </c>
      <c r="C58" s="78" t="s">
        <v>53</v>
      </c>
      <c r="D58" s="78" t="s">
        <v>138</v>
      </c>
      <c r="E58" s="23">
        <v>130000</v>
      </c>
    </row>
    <row r="59" spans="1:5" ht="13.5" thickBot="1">
      <c r="A59" s="24" t="str">
        <f>'[2]Anexo II - Resumo dos Programas'!$B$19</f>
        <v>Gestão Ambiental</v>
      </c>
      <c r="B59" s="78" t="s">
        <v>293</v>
      </c>
      <c r="C59" s="78" t="s">
        <v>53</v>
      </c>
      <c r="D59" s="78" t="s">
        <v>138</v>
      </c>
      <c r="E59" s="23">
        <v>160000</v>
      </c>
    </row>
    <row r="60" spans="1:5" ht="13.5" thickBot="1">
      <c r="A60" s="24" t="str">
        <f>'[2]Anexo II - Resumo dos Programas'!$B$19</f>
        <v>Gestão Ambiental</v>
      </c>
      <c r="B60" s="78" t="s">
        <v>139</v>
      </c>
      <c r="C60" s="78" t="s">
        <v>158</v>
      </c>
      <c r="D60" s="78" t="s">
        <v>294</v>
      </c>
      <c r="E60" s="23">
        <v>7000000</v>
      </c>
    </row>
    <row r="61" spans="1:5" ht="13.5" thickBot="1">
      <c r="A61" s="24" t="str">
        <f>'[2]Anexo II - Resumo dos Programas'!$B$19</f>
        <v>Gestão Ambiental</v>
      </c>
      <c r="B61" s="78" t="s">
        <v>140</v>
      </c>
      <c r="C61" s="78" t="s">
        <v>53</v>
      </c>
      <c r="D61" s="78" t="s">
        <v>138</v>
      </c>
      <c r="E61" s="23">
        <v>140000</v>
      </c>
    </row>
    <row r="62" spans="1:5" ht="13.5" thickBot="1">
      <c r="A62" s="24" t="str">
        <f>'[2]Anexo II - Resumo dos Programas'!$B$19</f>
        <v>Gestão Ambiental</v>
      </c>
      <c r="B62" s="78" t="s">
        <v>295</v>
      </c>
      <c r="C62" s="78" t="s">
        <v>53</v>
      </c>
      <c r="D62" s="78" t="s">
        <v>138</v>
      </c>
      <c r="E62" s="23">
        <v>281000</v>
      </c>
    </row>
    <row r="63" spans="1:5" ht="13.5" thickBot="1">
      <c r="A63" s="24" t="str">
        <f>'[2]Anexo II - Resumo dos Programas'!$B$19</f>
        <v>Gestão Ambiental</v>
      </c>
      <c r="B63" s="78" t="s">
        <v>296</v>
      </c>
      <c r="C63" s="78" t="s">
        <v>53</v>
      </c>
      <c r="D63" s="78" t="s">
        <v>138</v>
      </c>
      <c r="E63" s="23">
        <v>100000</v>
      </c>
    </row>
    <row r="64" spans="1:5" ht="13.5" thickBot="1">
      <c r="A64" s="24" t="str">
        <f>'[2]Anexo II - Resumo dos Programas'!$B$19</f>
        <v>Gestão Ambiental</v>
      </c>
      <c r="B64" s="78" t="s">
        <v>297</v>
      </c>
      <c r="C64" s="78" t="s">
        <v>53</v>
      </c>
      <c r="D64" s="78" t="s">
        <v>298</v>
      </c>
      <c r="E64" s="23">
        <v>490000</v>
      </c>
    </row>
    <row r="65" spans="1:5" ht="13.5" thickBot="1">
      <c r="A65" s="24" t="str">
        <f>'[2]Anexo II - Resumo dos Programas'!$B$19</f>
        <v>Gestão Ambiental</v>
      </c>
      <c r="B65" s="78" t="s">
        <v>299</v>
      </c>
      <c r="C65" s="78" t="s">
        <v>53</v>
      </c>
      <c r="D65" s="78" t="s">
        <v>138</v>
      </c>
      <c r="E65" s="23">
        <v>4000</v>
      </c>
    </row>
    <row r="66" spans="1:5" ht="13.5" thickBot="1">
      <c r="A66" s="24" t="str">
        <f>'[2]Anexo II - Resumo dos Programas'!$B$20</f>
        <v>Saúde com Qualidade</v>
      </c>
      <c r="B66" s="78" t="s">
        <v>141</v>
      </c>
      <c r="C66" s="78" t="s">
        <v>142</v>
      </c>
      <c r="D66" s="78" t="s">
        <v>143</v>
      </c>
      <c r="E66" s="23">
        <v>36400000</v>
      </c>
    </row>
    <row r="67" spans="1:5" ht="13.5" thickBot="1">
      <c r="A67" s="24" t="str">
        <f>'[2]Anexo II - Resumo dos Programas'!$B$20</f>
        <v>Saúde com Qualidade</v>
      </c>
      <c r="B67" s="78" t="s">
        <v>144</v>
      </c>
      <c r="C67" s="78" t="s">
        <v>142</v>
      </c>
      <c r="D67" s="78" t="s">
        <v>144</v>
      </c>
      <c r="E67" s="23">
        <v>330000</v>
      </c>
    </row>
    <row r="68" spans="1:5" ht="13.5" thickBot="1">
      <c r="A68" s="24" t="str">
        <f>'[2]Anexo II - Resumo dos Programas'!$B$20</f>
        <v>Saúde com Qualidade</v>
      </c>
      <c r="B68" s="78" t="s">
        <v>145</v>
      </c>
      <c r="C68" s="78" t="s">
        <v>142</v>
      </c>
      <c r="D68" s="78" t="s">
        <v>145</v>
      </c>
      <c r="E68" s="23">
        <v>330000</v>
      </c>
    </row>
    <row r="69" spans="1:5" ht="13.5" thickBot="1">
      <c r="A69" s="24" t="str">
        <f>'[2]Anexo II - Resumo dos Programas'!$B$20</f>
        <v>Saúde com Qualidade</v>
      </c>
      <c r="B69" s="78" t="s">
        <v>146</v>
      </c>
      <c r="C69" s="78" t="s">
        <v>142</v>
      </c>
      <c r="D69" s="78" t="s">
        <v>302</v>
      </c>
      <c r="E69" s="23">
        <v>9250000</v>
      </c>
    </row>
    <row r="70" spans="1:5" ht="13.5" thickBot="1">
      <c r="A70" s="24" t="str">
        <f>'[2]Anexo II - Resumo dos Programas'!$B$20</f>
        <v>Saúde com Qualidade</v>
      </c>
      <c r="B70" s="78" t="s">
        <v>148</v>
      </c>
      <c r="C70" s="78" t="s">
        <v>142</v>
      </c>
      <c r="D70" s="78" t="s">
        <v>147</v>
      </c>
      <c r="E70" s="23">
        <v>600000</v>
      </c>
    </row>
    <row r="71" spans="1:5" ht="13.5" thickBot="1">
      <c r="A71" s="24" t="str">
        <f>'[2]Anexo II - Resumo dos Programas'!$B$20</f>
        <v>Saúde com Qualidade</v>
      </c>
      <c r="B71" s="78" t="s">
        <v>149</v>
      </c>
      <c r="C71" s="78" t="s">
        <v>142</v>
      </c>
      <c r="D71" s="78" t="s">
        <v>147</v>
      </c>
      <c r="E71" s="23">
        <v>12850000</v>
      </c>
    </row>
    <row r="72" spans="1:5" ht="13.5" thickBot="1">
      <c r="A72" s="24" t="str">
        <f>'[2]Anexo II - Resumo dos Programas'!$B$20</f>
        <v>Saúde com Qualidade</v>
      </c>
      <c r="B72" s="78" t="s">
        <v>150</v>
      </c>
      <c r="C72" s="78" t="s">
        <v>142</v>
      </c>
      <c r="D72" s="78" t="s">
        <v>147</v>
      </c>
      <c r="E72" s="23">
        <v>3600000</v>
      </c>
    </row>
    <row r="73" spans="1:5" ht="13.5" thickBot="1">
      <c r="A73" s="24" t="str">
        <f>'[2]Anexo II - Resumo dos Programas'!$B$20</f>
        <v>Saúde com Qualidade</v>
      </c>
      <c r="B73" s="78" t="s">
        <v>300</v>
      </c>
      <c r="C73" s="78" t="s">
        <v>142</v>
      </c>
      <c r="D73" s="78" t="s">
        <v>145</v>
      </c>
      <c r="E73" s="23">
        <v>540000</v>
      </c>
    </row>
    <row r="74" spans="1:5" ht="13.5" thickBot="1">
      <c r="A74" s="24" t="str">
        <f>'[2]Anexo II - Resumo dos Programas'!$B$20</f>
        <v>Saúde com Qualidade</v>
      </c>
      <c r="B74" s="78" t="s">
        <v>301</v>
      </c>
      <c r="C74" s="78" t="s">
        <v>142</v>
      </c>
      <c r="D74" s="78" t="s">
        <v>147</v>
      </c>
      <c r="E74" s="23">
        <v>2500000</v>
      </c>
    </row>
    <row r="75" spans="1:5" ht="13.5" thickBot="1">
      <c r="A75" s="24" t="str">
        <f>'[2]Anexo II - Resumo dos Programas'!$B$21</f>
        <v>Proteção Social Básica</v>
      </c>
      <c r="B75" s="78" t="s">
        <v>151</v>
      </c>
      <c r="C75" s="78" t="s">
        <v>115</v>
      </c>
      <c r="D75" s="78" t="s">
        <v>152</v>
      </c>
      <c r="E75" s="23">
        <v>452000</v>
      </c>
    </row>
    <row r="76" spans="1:5" ht="13.5" thickBot="1">
      <c r="A76" s="24" t="str">
        <f>'[2]Anexo II - Resumo dos Programas'!$B$21</f>
        <v>Proteção Social Básica</v>
      </c>
      <c r="B76" s="78" t="s">
        <v>153</v>
      </c>
      <c r="C76" s="78" t="s">
        <v>115</v>
      </c>
      <c r="D76" s="78" t="s">
        <v>154</v>
      </c>
      <c r="E76" s="23">
        <v>172000</v>
      </c>
    </row>
    <row r="77" spans="1:5" ht="13.5" thickBot="1">
      <c r="A77" s="24" t="str">
        <f>'[2]Anexo II - Resumo dos Programas'!$B$21</f>
        <v>Proteção Social Básica</v>
      </c>
      <c r="B77" s="78" t="s">
        <v>155</v>
      </c>
      <c r="C77" s="78" t="s">
        <v>115</v>
      </c>
      <c r="D77" s="78" t="s">
        <v>152</v>
      </c>
      <c r="E77" s="23">
        <v>1270000</v>
      </c>
    </row>
    <row r="78" spans="1:5" ht="13.5" thickBot="1">
      <c r="A78" s="24" t="str">
        <f>'[2]Anexo II - Resumo dos Programas'!$B$21</f>
        <v>Proteção Social Básica</v>
      </c>
      <c r="B78" s="78" t="s">
        <v>156</v>
      </c>
      <c r="C78" s="78" t="s">
        <v>115</v>
      </c>
      <c r="D78" s="78" t="s">
        <v>154</v>
      </c>
      <c r="E78" s="23">
        <v>2925000</v>
      </c>
    </row>
    <row r="79" spans="1:5" ht="13.5" thickBot="1">
      <c r="A79" s="24" t="str">
        <f>'[2]Anexo II - Resumo dos Programas'!$B$21</f>
        <v>Proteção Social Básica</v>
      </c>
      <c r="B79" s="78" t="s">
        <v>157</v>
      </c>
      <c r="C79" s="78" t="s">
        <v>115</v>
      </c>
      <c r="D79" s="78" t="s">
        <v>154</v>
      </c>
      <c r="E79" s="23">
        <v>60000</v>
      </c>
    </row>
    <row r="80" spans="1:5" ht="13.5" thickBot="1">
      <c r="A80" s="24" t="str">
        <f>'[2]Anexo II - Resumo dos Programas'!$B$21</f>
        <v>Proteção Social Básica</v>
      </c>
      <c r="B80" s="78" t="s">
        <v>304</v>
      </c>
      <c r="C80" s="78" t="s">
        <v>115</v>
      </c>
      <c r="D80" s="78" t="s">
        <v>305</v>
      </c>
      <c r="E80" s="23">
        <v>60000</v>
      </c>
    </row>
    <row r="81" spans="1:5" ht="13.5" thickBot="1">
      <c r="A81" s="24" t="s">
        <v>271</v>
      </c>
      <c r="B81" s="78" t="s">
        <v>306</v>
      </c>
      <c r="C81" s="78" t="s">
        <v>273</v>
      </c>
      <c r="D81" s="78" t="s">
        <v>307</v>
      </c>
      <c r="E81" s="23">
        <v>480000</v>
      </c>
    </row>
    <row r="82" spans="1:5" ht="13.5" thickBot="1">
      <c r="A82" s="24" t="str">
        <f>'[2]Anexo II - Resumo dos Programas'!B22</f>
        <v>Gestão dos Serviços de Água</v>
      </c>
      <c r="B82" s="78" t="s">
        <v>308</v>
      </c>
      <c r="C82" s="78" t="s">
        <v>158</v>
      </c>
      <c r="D82" s="78" t="s">
        <v>159</v>
      </c>
      <c r="E82" s="23">
        <v>8440000</v>
      </c>
    </row>
    <row r="83" spans="1:5" ht="13.5" thickBot="1">
      <c r="A83" s="24" t="str">
        <f>'[2]Anexo II - Resumo dos Programas'!$B$23</f>
        <v>Manutenção dos Serviços de Água</v>
      </c>
      <c r="B83" s="78" t="s">
        <v>309</v>
      </c>
      <c r="C83" s="78" t="s">
        <v>158</v>
      </c>
      <c r="D83" s="78" t="s">
        <v>159</v>
      </c>
      <c r="E83" s="23">
        <v>23320000</v>
      </c>
    </row>
    <row r="84" spans="1:5" ht="13.5" thickBot="1">
      <c r="A84" s="24" t="str">
        <f>'[2]Anexo II - Resumo dos Programas'!$B$23</f>
        <v>Manutenção dos Serviços de Água</v>
      </c>
      <c r="B84" s="78" t="s">
        <v>310</v>
      </c>
      <c r="C84" s="78" t="s">
        <v>158</v>
      </c>
      <c r="D84" s="78" t="s">
        <v>159</v>
      </c>
      <c r="E84" s="23">
        <v>4150000</v>
      </c>
    </row>
    <row r="85" spans="1:5" ht="13.5" thickBot="1">
      <c r="A85" s="24" t="str">
        <f>'[2]Anexo II - Resumo dos Programas'!$B$23</f>
        <v>Manutenção dos Serviços de Água</v>
      </c>
      <c r="B85" s="25" t="s">
        <v>313</v>
      </c>
      <c r="C85" s="78" t="s">
        <v>158</v>
      </c>
      <c r="D85" s="78" t="s">
        <v>159</v>
      </c>
      <c r="E85" s="23">
        <v>1000000</v>
      </c>
    </row>
    <row r="86" spans="1:5" ht="13.5" thickBot="1">
      <c r="A86" s="25" t="s">
        <v>58</v>
      </c>
      <c r="B86" s="78" t="s">
        <v>311</v>
      </c>
      <c r="C86" s="80" t="s">
        <v>161</v>
      </c>
      <c r="D86" s="80" t="s">
        <v>143</v>
      </c>
      <c r="E86" s="23">
        <v>1760000</v>
      </c>
    </row>
    <row r="87" spans="1:5" ht="13.5" thickBot="1">
      <c r="A87" s="25" t="str">
        <f>'[2]Anexo II - Resumo dos Programas'!B24</f>
        <v>RPPS</v>
      </c>
      <c r="B87" s="78" t="s">
        <v>160</v>
      </c>
      <c r="C87" s="80" t="s">
        <v>161</v>
      </c>
      <c r="D87" s="80" t="s">
        <v>162</v>
      </c>
      <c r="E87" s="23">
        <v>21700000</v>
      </c>
    </row>
    <row r="88" spans="1:5" ht="13.5" thickBot="1">
      <c r="A88" s="174" t="s">
        <v>163</v>
      </c>
      <c r="B88" s="175"/>
      <c r="C88" s="175"/>
      <c r="D88" s="175"/>
      <c r="E88" s="37">
        <f>SUM(E5:E87)</f>
        <v>380468000</v>
      </c>
    </row>
  </sheetData>
  <sheetProtection/>
  <mergeCells count="4">
    <mergeCell ref="A1:E1"/>
    <mergeCell ref="A2:E2"/>
    <mergeCell ref="A3:E3"/>
    <mergeCell ref="A88:D88"/>
  </mergeCells>
  <printOptions/>
  <pageMargins left="0.25" right="0.25"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146"/>
  <sheetViews>
    <sheetView tabSelected="1" zoomScalePageLayoutView="0" workbookViewId="0" topLeftCell="A106">
      <selection activeCell="I127" sqref="I127"/>
    </sheetView>
  </sheetViews>
  <sheetFormatPr defaultColWidth="9.140625" defaultRowHeight="15"/>
  <cols>
    <col min="1" max="1" width="4.8515625" style="1" customWidth="1"/>
    <col min="2" max="2" width="65.28125" style="1" customWidth="1"/>
    <col min="3" max="6" width="18.00390625" style="1" bestFit="1" customWidth="1"/>
    <col min="7" max="10" width="16.8515625" style="1" bestFit="1" customWidth="1"/>
    <col min="11" max="16384" width="9.140625" style="1" customWidth="1"/>
  </cols>
  <sheetData>
    <row r="1" spans="1:5" ht="13.5" thickBot="1">
      <c r="A1" s="155" t="s">
        <v>224</v>
      </c>
      <c r="B1" s="155"/>
      <c r="C1" s="155"/>
      <c r="D1" s="155"/>
      <c r="E1" s="155"/>
    </row>
    <row r="2" spans="1:6" ht="12.75">
      <c r="A2" s="169" t="s">
        <v>226</v>
      </c>
      <c r="B2" s="170"/>
      <c r="C2" s="170"/>
      <c r="D2" s="170"/>
      <c r="E2" s="170"/>
      <c r="F2" s="45"/>
    </row>
    <row r="3" spans="1:6" ht="13.5" thickBot="1">
      <c r="A3" s="33"/>
      <c r="B3" s="168" t="s">
        <v>223</v>
      </c>
      <c r="C3" s="168"/>
      <c r="D3" s="168"/>
      <c r="E3" s="168"/>
      <c r="F3" s="173"/>
    </row>
    <row r="4" spans="1:6" ht="18">
      <c r="A4" s="26" t="s">
        <v>164</v>
      </c>
      <c r="B4" s="27" t="s">
        <v>165</v>
      </c>
      <c r="C4" s="28">
        <v>2022</v>
      </c>
      <c r="D4" s="28">
        <v>2023</v>
      </c>
      <c r="E4" s="28">
        <v>2024</v>
      </c>
      <c r="F4" s="28">
        <v>2025</v>
      </c>
    </row>
    <row r="5" spans="1:6" ht="12.75">
      <c r="A5" s="176" t="s">
        <v>166</v>
      </c>
      <c r="B5" s="176"/>
      <c r="C5" s="176"/>
      <c r="D5" s="176"/>
      <c r="E5" s="176"/>
      <c r="F5" s="176"/>
    </row>
    <row r="6" spans="1:6" ht="15.75" thickBot="1">
      <c r="A6" s="17">
        <v>2001</v>
      </c>
      <c r="B6" s="17" t="s">
        <v>167</v>
      </c>
      <c r="C6" s="47">
        <v>900000</v>
      </c>
      <c r="D6" s="47">
        <v>950000</v>
      </c>
      <c r="E6" s="47">
        <v>1000000</v>
      </c>
      <c r="F6" s="47">
        <v>1050000</v>
      </c>
    </row>
    <row r="7" spans="2:6" ht="15.75" thickBot="1">
      <c r="B7" s="48" t="s">
        <v>168</v>
      </c>
      <c r="C7" s="49">
        <f>SUM(C6)</f>
        <v>900000</v>
      </c>
      <c r="D7" s="50">
        <f>SUM(D6)</f>
        <v>950000</v>
      </c>
      <c r="E7" s="50">
        <f>SUM(E6)</f>
        <v>1000000</v>
      </c>
      <c r="F7" s="51">
        <f>SUM(F6)</f>
        <v>1050000</v>
      </c>
    </row>
    <row r="8" ht="12.75"/>
    <row r="9" spans="1:6" ht="12.75">
      <c r="A9" s="176" t="s">
        <v>169</v>
      </c>
      <c r="B9" s="176"/>
      <c r="C9" s="176"/>
      <c r="D9" s="176"/>
      <c r="E9" s="176"/>
      <c r="F9" s="176"/>
    </row>
    <row r="10" spans="1:6" ht="15">
      <c r="A10" s="17">
        <v>2002</v>
      </c>
      <c r="B10" s="17" t="s">
        <v>170</v>
      </c>
      <c r="C10" s="52">
        <v>850000</v>
      </c>
      <c r="D10" s="52">
        <v>950000</v>
      </c>
      <c r="E10" s="52">
        <v>1000000</v>
      </c>
      <c r="F10" s="52">
        <f>ROUNDUP(E10*(1+'[3]Receitas'!$E$3),-4)</f>
        <v>1070000</v>
      </c>
    </row>
    <row r="11" spans="1:6" ht="15">
      <c r="A11" s="17">
        <v>2003</v>
      </c>
      <c r="B11" s="17" t="s">
        <v>171</v>
      </c>
      <c r="C11" s="52">
        <v>10000</v>
      </c>
      <c r="D11" s="52">
        <v>10000</v>
      </c>
      <c r="E11" s="52">
        <v>10000</v>
      </c>
      <c r="F11" s="52">
        <v>10000</v>
      </c>
    </row>
    <row r="12" spans="1:6" ht="15">
      <c r="A12" s="17">
        <v>2004</v>
      </c>
      <c r="B12" s="17" t="s">
        <v>14</v>
      </c>
      <c r="C12" s="52">
        <v>400000</v>
      </c>
      <c r="D12" s="52">
        <v>420000</v>
      </c>
      <c r="E12" s="52">
        <v>440000</v>
      </c>
      <c r="F12" s="52">
        <v>460000</v>
      </c>
    </row>
    <row r="13" spans="1:6" ht="15">
      <c r="A13" s="17">
        <v>3017</v>
      </c>
      <c r="B13" s="17" t="s">
        <v>16</v>
      </c>
      <c r="C13" s="52">
        <v>10000</v>
      </c>
      <c r="D13" s="52">
        <v>10000</v>
      </c>
      <c r="E13" s="52">
        <v>10000</v>
      </c>
      <c r="F13" s="52">
        <v>10000</v>
      </c>
    </row>
    <row r="14" spans="2:6" ht="15.75" thickBot="1">
      <c r="B14" s="48" t="s">
        <v>168</v>
      </c>
      <c r="C14" s="53">
        <f>SUM(C10:C13)</f>
        <v>1270000</v>
      </c>
      <c r="D14" s="53">
        <f>SUM(D10:D13)</f>
        <v>1390000</v>
      </c>
      <c r="E14" s="53">
        <f>SUM(E10:E13)</f>
        <v>1460000</v>
      </c>
      <c r="F14" s="53">
        <f>SUM(F10:F13)</f>
        <v>1550000</v>
      </c>
    </row>
    <row r="15" ht="12.75"/>
    <row r="16" spans="1:6" ht="12.75">
      <c r="A16" s="176" t="s">
        <v>172</v>
      </c>
      <c r="B16" s="176"/>
      <c r="C16" s="176"/>
      <c r="D16" s="176"/>
      <c r="E16" s="176"/>
      <c r="F16" s="176"/>
    </row>
    <row r="17" spans="1:6" ht="15">
      <c r="A17" s="17">
        <v>2007</v>
      </c>
      <c r="B17" s="17" t="s">
        <v>173</v>
      </c>
      <c r="C17" s="52">
        <v>2300000</v>
      </c>
      <c r="D17" s="52">
        <v>2500000</v>
      </c>
      <c r="E17" s="52">
        <v>2730000</v>
      </c>
      <c r="F17" s="52">
        <v>2900000</v>
      </c>
    </row>
    <row r="18" spans="1:6" ht="15">
      <c r="A18" s="54">
        <v>3019</v>
      </c>
      <c r="B18" s="17" t="s">
        <v>174</v>
      </c>
      <c r="C18" s="52">
        <v>10000</v>
      </c>
      <c r="D18" s="52">
        <v>10000</v>
      </c>
      <c r="E18" s="52">
        <v>10000</v>
      </c>
      <c r="F18" s="52">
        <v>10000</v>
      </c>
    </row>
    <row r="19" spans="1:7" ht="15">
      <c r="A19" s="17">
        <v>3003</v>
      </c>
      <c r="B19" s="17" t="s">
        <v>175</v>
      </c>
      <c r="C19" s="52">
        <v>10000</v>
      </c>
      <c r="D19" s="52">
        <v>10000</v>
      </c>
      <c r="E19" s="52">
        <v>10000</v>
      </c>
      <c r="F19" s="52">
        <v>10000</v>
      </c>
      <c r="G19" s="29"/>
    </row>
    <row r="20" spans="1:10" ht="15">
      <c r="A20" s="54">
        <v>3020</v>
      </c>
      <c r="B20" s="17" t="s">
        <v>176</v>
      </c>
      <c r="C20" s="52">
        <v>100000</v>
      </c>
      <c r="D20" s="52">
        <v>100000</v>
      </c>
      <c r="E20" s="52">
        <v>100000</v>
      </c>
      <c r="F20" s="52">
        <v>100000</v>
      </c>
      <c r="G20" s="55"/>
      <c r="H20" s="55"/>
      <c r="I20" s="55"/>
      <c r="J20" s="55"/>
    </row>
    <row r="21" spans="1:6" ht="15">
      <c r="A21" s="54">
        <v>3021</v>
      </c>
      <c r="B21" s="17" t="s">
        <v>177</v>
      </c>
      <c r="C21" s="52">
        <f>250000+340000</f>
        <v>590000</v>
      </c>
      <c r="D21" s="52">
        <f>250000+340000</f>
        <v>590000</v>
      </c>
      <c r="E21" s="52">
        <f>250000+340000</f>
        <v>590000</v>
      </c>
      <c r="F21" s="52">
        <v>250000</v>
      </c>
    </row>
    <row r="22" spans="1:6" ht="15">
      <c r="A22" s="54">
        <v>3024</v>
      </c>
      <c r="B22" s="17" t="s">
        <v>227</v>
      </c>
      <c r="C22" s="52">
        <v>750000</v>
      </c>
      <c r="D22" s="52">
        <v>750000</v>
      </c>
      <c r="E22" s="52">
        <v>750000</v>
      </c>
      <c r="F22" s="52">
        <v>750000</v>
      </c>
    </row>
    <row r="23" spans="1:6" ht="15">
      <c r="A23" s="54">
        <v>3025</v>
      </c>
      <c r="B23" s="17" t="s">
        <v>228</v>
      </c>
      <c r="C23" s="52">
        <v>300000</v>
      </c>
      <c r="D23" s="52">
        <v>300000</v>
      </c>
      <c r="E23" s="52">
        <v>300000</v>
      </c>
      <c r="F23" s="52">
        <v>300000</v>
      </c>
    </row>
    <row r="24" spans="1:6" ht="15">
      <c r="A24" s="54">
        <v>2096</v>
      </c>
      <c r="B24" s="17" t="s">
        <v>229</v>
      </c>
      <c r="C24" s="52">
        <v>10000</v>
      </c>
      <c r="D24" s="52">
        <v>10000</v>
      </c>
      <c r="E24" s="52">
        <v>10000</v>
      </c>
      <c r="F24" s="52">
        <v>10000</v>
      </c>
    </row>
    <row r="25" spans="2:6" ht="15.75" thickBot="1">
      <c r="B25" s="48" t="s">
        <v>168</v>
      </c>
      <c r="C25" s="53">
        <f>SUM(C17:C24)</f>
        <v>4070000</v>
      </c>
      <c r="D25" s="53">
        <f>SUM(D17:D24)</f>
        <v>4270000</v>
      </c>
      <c r="E25" s="53">
        <f>SUM(E17:E24)</f>
        <v>4500000</v>
      </c>
      <c r="F25" s="53">
        <f>SUM(F17:F24)</f>
        <v>4330000</v>
      </c>
    </row>
    <row r="26" ht="12.75"/>
    <row r="27" spans="1:6" ht="12.75">
      <c r="A27" s="180" t="s">
        <v>178</v>
      </c>
      <c r="B27" s="180"/>
      <c r="C27" s="180"/>
      <c r="D27" s="180"/>
      <c r="E27" s="180"/>
      <c r="F27" s="180"/>
    </row>
    <row r="28" spans="1:6" ht="15">
      <c r="A28" s="17">
        <v>2011</v>
      </c>
      <c r="B28" s="17" t="s">
        <v>179</v>
      </c>
      <c r="C28" s="52">
        <v>750000</v>
      </c>
      <c r="D28" s="52">
        <v>825000</v>
      </c>
      <c r="E28" s="52">
        <v>870000</v>
      </c>
      <c r="F28" s="52">
        <v>930000</v>
      </c>
    </row>
    <row r="29" spans="1:6" ht="15">
      <c r="A29" s="17">
        <v>2013</v>
      </c>
      <c r="B29" s="17" t="s">
        <v>180</v>
      </c>
      <c r="C29" s="52">
        <v>400000</v>
      </c>
      <c r="D29" s="52">
        <v>500000</v>
      </c>
      <c r="E29" s="52">
        <v>550000</v>
      </c>
      <c r="F29" s="52">
        <v>600000</v>
      </c>
    </row>
    <row r="30" spans="1:6" ht="15">
      <c r="A30" s="17">
        <v>2014</v>
      </c>
      <c r="B30" s="17" t="s">
        <v>181</v>
      </c>
      <c r="C30" s="52">
        <v>700000</v>
      </c>
      <c r="D30" s="52">
        <v>750000</v>
      </c>
      <c r="E30" s="52">
        <v>800000</v>
      </c>
      <c r="F30" s="52">
        <v>800000</v>
      </c>
    </row>
    <row r="31" spans="1:6" ht="15">
      <c r="A31" s="17">
        <v>2018</v>
      </c>
      <c r="B31" s="17" t="s">
        <v>318</v>
      </c>
      <c r="C31" s="85">
        <v>150000</v>
      </c>
      <c r="D31" s="85"/>
      <c r="E31" s="85"/>
      <c r="F31" s="85"/>
    </row>
    <row r="32" spans="1:6" ht="15">
      <c r="A32" s="17">
        <v>2019</v>
      </c>
      <c r="B32" s="17" t="s">
        <v>182</v>
      </c>
      <c r="C32" s="85">
        <v>600000</v>
      </c>
      <c r="D32" s="85"/>
      <c r="E32" s="85"/>
      <c r="F32" s="85"/>
    </row>
    <row r="33" spans="1:6" ht="15">
      <c r="A33" s="17">
        <v>2097</v>
      </c>
      <c r="B33" s="56" t="s">
        <v>230</v>
      </c>
      <c r="C33" s="85">
        <v>200000</v>
      </c>
      <c r="D33" s="85"/>
      <c r="E33" s="85"/>
      <c r="F33" s="85"/>
    </row>
    <row r="34" spans="1:6" ht="15">
      <c r="A34" s="17">
        <v>3026</v>
      </c>
      <c r="B34" s="56" t="s">
        <v>231</v>
      </c>
      <c r="C34" s="52">
        <v>500000</v>
      </c>
      <c r="D34" s="52"/>
      <c r="E34" s="52"/>
      <c r="F34" s="57"/>
    </row>
    <row r="35" spans="1:6" ht="15">
      <c r="A35" s="17">
        <v>3027</v>
      </c>
      <c r="B35" s="56" t="s">
        <v>232</v>
      </c>
      <c r="C35" s="52">
        <v>2000000</v>
      </c>
      <c r="D35" s="52">
        <v>1500000</v>
      </c>
      <c r="E35" s="52"/>
      <c r="F35" s="57"/>
    </row>
    <row r="36" spans="2:6" ht="13.5" thickBot="1">
      <c r="B36" s="48" t="s">
        <v>168</v>
      </c>
      <c r="C36" s="58">
        <f>SUM(C28:C35)</f>
        <v>5300000</v>
      </c>
      <c r="D36" s="58">
        <f>SUM(D28:D35)</f>
        <v>3575000</v>
      </c>
      <c r="E36" s="58">
        <f>SUM(E28:E35)</f>
        <v>2220000</v>
      </c>
      <c r="F36" s="58">
        <f>SUM(F28:F35)</f>
        <v>2330000</v>
      </c>
    </row>
    <row r="37" ht="12.75"/>
    <row r="38" spans="1:6" ht="12.75">
      <c r="A38" s="180" t="s">
        <v>316</v>
      </c>
      <c r="B38" s="180"/>
      <c r="C38" s="180"/>
      <c r="D38" s="180"/>
      <c r="E38" s="180"/>
      <c r="F38" s="180"/>
    </row>
    <row r="39" spans="1:6" ht="15">
      <c r="A39" s="19">
        <v>2019</v>
      </c>
      <c r="B39" s="19" t="s">
        <v>183</v>
      </c>
      <c r="C39" s="52">
        <f>2250000-C40</f>
        <v>2000000</v>
      </c>
      <c r="D39" s="52">
        <f>2250000-D40</f>
        <v>1970000</v>
      </c>
      <c r="E39" s="52">
        <f>2250000-E40</f>
        <v>1930000</v>
      </c>
      <c r="F39" s="52">
        <f>2250000-F40</f>
        <v>1870000</v>
      </c>
    </row>
    <row r="40" spans="1:6" ht="15">
      <c r="A40" s="19">
        <v>2098</v>
      </c>
      <c r="B40" s="19" t="s">
        <v>233</v>
      </c>
      <c r="C40" s="52">
        <v>250000</v>
      </c>
      <c r="D40" s="52">
        <v>280000</v>
      </c>
      <c r="E40" s="52">
        <v>320000</v>
      </c>
      <c r="F40" s="52">
        <v>380000</v>
      </c>
    </row>
    <row r="41" spans="1:6" ht="15">
      <c r="A41" s="19">
        <v>2025</v>
      </c>
      <c r="B41" s="19" t="s">
        <v>184</v>
      </c>
      <c r="C41" s="52">
        <f>180000-C42</f>
        <v>80000</v>
      </c>
      <c r="D41" s="52">
        <f>180000-D42</f>
        <v>70000</v>
      </c>
      <c r="E41" s="52">
        <f>180000-E42</f>
        <v>60000</v>
      </c>
      <c r="F41" s="52">
        <f>180000-F42</f>
        <v>50000</v>
      </c>
    </row>
    <row r="42" spans="1:6" ht="15">
      <c r="A42" s="19">
        <v>2100</v>
      </c>
      <c r="B42" s="19" t="s">
        <v>234</v>
      </c>
      <c r="C42" s="52">
        <v>100000</v>
      </c>
      <c r="D42" s="52">
        <v>110000</v>
      </c>
      <c r="E42" s="52">
        <v>120000</v>
      </c>
      <c r="F42" s="52">
        <v>130000</v>
      </c>
    </row>
    <row r="43" spans="1:6" ht="15">
      <c r="A43" s="19">
        <v>2099</v>
      </c>
      <c r="B43" s="21" t="s">
        <v>235</v>
      </c>
      <c r="C43" s="52">
        <v>15000</v>
      </c>
      <c r="D43" s="52">
        <v>10000</v>
      </c>
      <c r="E43" s="52">
        <v>10000</v>
      </c>
      <c r="F43" s="52">
        <v>10000</v>
      </c>
    </row>
    <row r="44" spans="1:7" ht="15">
      <c r="A44" s="19">
        <v>2028</v>
      </c>
      <c r="B44" s="19" t="s">
        <v>185</v>
      </c>
      <c r="C44" s="52">
        <v>540000</v>
      </c>
      <c r="D44" s="52">
        <v>550000</v>
      </c>
      <c r="E44" s="52">
        <v>550000</v>
      </c>
      <c r="F44" s="52">
        <v>560000</v>
      </c>
      <c r="G44" s="30"/>
    </row>
    <row r="45" spans="1:7" ht="15">
      <c r="A45" s="19">
        <v>2010</v>
      </c>
      <c r="B45" s="19" t="s">
        <v>236</v>
      </c>
      <c r="C45" s="52">
        <v>4800000</v>
      </c>
      <c r="D45" s="52">
        <v>4900000</v>
      </c>
      <c r="E45" s="52">
        <v>5000000</v>
      </c>
      <c r="F45" s="52">
        <v>5100000</v>
      </c>
      <c r="G45" s="30"/>
    </row>
    <row r="46" spans="1:7" ht="15">
      <c r="A46" s="19">
        <v>2015</v>
      </c>
      <c r="B46" s="19" t="s">
        <v>237</v>
      </c>
      <c r="C46" s="52">
        <f>5700000+760000</f>
        <v>6460000</v>
      </c>
      <c r="D46" s="52">
        <f>5700000+760000+140000</f>
        <v>6600000</v>
      </c>
      <c r="E46" s="52">
        <f>5800000+900000+180000</f>
        <v>6880000</v>
      </c>
      <c r="F46" s="52">
        <f>5900000+1080000-210000</f>
        <v>6770000</v>
      </c>
      <c r="G46" s="59"/>
    </row>
    <row r="47" spans="1:10" ht="15">
      <c r="A47" s="19">
        <v>2009</v>
      </c>
      <c r="B47" s="19" t="s">
        <v>238</v>
      </c>
      <c r="C47" s="52">
        <v>330000</v>
      </c>
      <c r="D47" s="52">
        <v>350000</v>
      </c>
      <c r="E47" s="52">
        <v>370000</v>
      </c>
      <c r="F47" s="52">
        <v>390000</v>
      </c>
      <c r="G47" s="59"/>
      <c r="H47" s="59"/>
      <c r="I47" s="59"/>
      <c r="J47" s="59"/>
    </row>
    <row r="48" spans="1:7" ht="15">
      <c r="A48" s="19">
        <v>2027</v>
      </c>
      <c r="B48" s="19" t="s">
        <v>239</v>
      </c>
      <c r="C48" s="52">
        <f>1800000+300000</f>
        <v>2100000</v>
      </c>
      <c r="D48" s="52">
        <f>1900000+300000+50000</f>
        <v>2250000</v>
      </c>
      <c r="E48" s="52">
        <f>2000000+350000+150000</f>
        <v>2500000</v>
      </c>
      <c r="F48" s="52">
        <f>2100000+500000-90000</f>
        <v>2510000</v>
      </c>
      <c r="G48" s="59"/>
    </row>
    <row r="49" spans="1:7" ht="15">
      <c r="A49" s="19">
        <v>2016</v>
      </c>
      <c r="B49" s="19" t="s">
        <v>186</v>
      </c>
      <c r="C49" s="52">
        <v>530000</v>
      </c>
      <c r="D49" s="52">
        <v>700000</v>
      </c>
      <c r="E49" s="52">
        <v>720000</v>
      </c>
      <c r="F49" s="52">
        <v>780000</v>
      </c>
      <c r="G49" s="30"/>
    </row>
    <row r="50" spans="1:7" ht="15">
      <c r="A50" s="19">
        <v>2022</v>
      </c>
      <c r="B50" s="19" t="s">
        <v>187</v>
      </c>
      <c r="C50" s="52">
        <v>3350000</v>
      </c>
      <c r="D50" s="52">
        <v>3450000</v>
      </c>
      <c r="E50" s="52">
        <v>3500000</v>
      </c>
      <c r="F50" s="60">
        <v>3700000</v>
      </c>
      <c r="G50" s="30"/>
    </row>
    <row r="51" spans="1:6" ht="15">
      <c r="A51" s="19">
        <v>2023</v>
      </c>
      <c r="B51" s="19" t="s">
        <v>188</v>
      </c>
      <c r="C51" s="52">
        <f>9700000+1000000</f>
        <v>10700000</v>
      </c>
      <c r="D51" s="52">
        <f>9800000+1000000+200000</f>
        <v>11000000</v>
      </c>
      <c r="E51" s="52">
        <f>9900000+1200000+350000</f>
        <v>11450000</v>
      </c>
      <c r="F51" s="52">
        <f>9950000+1550000-300000</f>
        <v>11200000</v>
      </c>
    </row>
    <row r="52" spans="1:6" ht="15">
      <c r="A52" s="19">
        <v>2024</v>
      </c>
      <c r="B52" s="19" t="s">
        <v>189</v>
      </c>
      <c r="C52" s="52">
        <v>400000</v>
      </c>
      <c r="D52" s="52">
        <v>690000</v>
      </c>
      <c r="E52" s="52">
        <v>700000</v>
      </c>
      <c r="F52" s="52">
        <v>750000</v>
      </c>
    </row>
    <row r="53" spans="1:6" ht="15">
      <c r="A53" s="19">
        <v>2026</v>
      </c>
      <c r="B53" s="19" t="s">
        <v>190</v>
      </c>
      <c r="C53" s="52">
        <v>740000</v>
      </c>
      <c r="D53" s="52">
        <v>750000</v>
      </c>
      <c r="E53" s="52">
        <v>760000</v>
      </c>
      <c r="F53" s="52">
        <v>765000</v>
      </c>
    </row>
    <row r="54" spans="1:6" ht="15">
      <c r="A54" s="19">
        <v>2029</v>
      </c>
      <c r="B54" s="19" t="s">
        <v>191</v>
      </c>
      <c r="C54" s="52">
        <v>650000</v>
      </c>
      <c r="D54" s="52">
        <v>660000</v>
      </c>
      <c r="E54" s="52">
        <v>670000</v>
      </c>
      <c r="F54" s="52">
        <v>680000</v>
      </c>
    </row>
    <row r="55" spans="1:6" ht="15">
      <c r="A55" s="19">
        <v>2031</v>
      </c>
      <c r="B55" s="86" t="s">
        <v>192</v>
      </c>
      <c r="C55" s="87">
        <v>320000</v>
      </c>
      <c r="D55" s="87"/>
      <c r="E55" s="87"/>
      <c r="F55" s="87"/>
    </row>
    <row r="56" spans="1:6" ht="15">
      <c r="A56" s="19">
        <v>2032</v>
      </c>
      <c r="B56" s="19" t="s">
        <v>319</v>
      </c>
      <c r="C56" s="87">
        <v>110000</v>
      </c>
      <c r="D56" s="87">
        <v>120000</v>
      </c>
      <c r="E56" s="87">
        <v>130000</v>
      </c>
      <c r="F56" s="87">
        <v>140000</v>
      </c>
    </row>
    <row r="57" spans="1:6" ht="15">
      <c r="A57" s="19">
        <v>2033</v>
      </c>
      <c r="B57" s="19" t="s">
        <v>193</v>
      </c>
      <c r="C57" s="87">
        <v>610000</v>
      </c>
      <c r="D57" s="87"/>
      <c r="E57" s="87"/>
      <c r="F57" s="87"/>
    </row>
    <row r="58" spans="1:6" ht="15">
      <c r="A58" s="19">
        <v>2034</v>
      </c>
      <c r="B58" s="19" t="s">
        <v>194</v>
      </c>
      <c r="C58" s="52">
        <v>510000</v>
      </c>
      <c r="D58" s="52">
        <v>530000</v>
      </c>
      <c r="E58" s="52">
        <v>540000</v>
      </c>
      <c r="F58" s="52">
        <v>550000</v>
      </c>
    </row>
    <row r="59" spans="1:6" ht="15">
      <c r="A59" s="19">
        <v>2094</v>
      </c>
      <c r="B59" s="90" t="s">
        <v>240</v>
      </c>
      <c r="C59" s="91">
        <v>50000</v>
      </c>
      <c r="D59" s="91"/>
      <c r="E59" s="91"/>
      <c r="F59" s="91"/>
    </row>
    <row r="60" spans="1:6" ht="15">
      <c r="A60" s="19">
        <v>2040</v>
      </c>
      <c r="B60" s="31" t="s">
        <v>195</v>
      </c>
      <c r="C60" s="52">
        <v>1200000</v>
      </c>
      <c r="D60" s="52">
        <v>1300000</v>
      </c>
      <c r="E60" s="52">
        <f>ROUNDUP(D60*(1+'[3]Receitas'!$D$3),-4)</f>
        <v>1400000</v>
      </c>
      <c r="F60" s="52">
        <v>1500000</v>
      </c>
    </row>
    <row r="61" spans="1:6" ht="15">
      <c r="A61" s="19">
        <v>3020</v>
      </c>
      <c r="B61" s="31" t="s">
        <v>241</v>
      </c>
      <c r="C61" s="52">
        <v>70000</v>
      </c>
      <c r="D61" s="52"/>
      <c r="E61" s="52"/>
      <c r="F61" s="52"/>
    </row>
    <row r="62" spans="1:6" ht="15">
      <c r="A62" s="19">
        <v>3020</v>
      </c>
      <c r="B62" s="31" t="s">
        <v>242</v>
      </c>
      <c r="C62" s="52">
        <v>370000</v>
      </c>
      <c r="D62" s="52"/>
      <c r="E62" s="52"/>
      <c r="F62" s="52"/>
    </row>
    <row r="63" spans="1:6" ht="15">
      <c r="A63" s="19">
        <v>3020</v>
      </c>
      <c r="B63" s="31" t="s">
        <v>243</v>
      </c>
      <c r="C63" s="52">
        <v>40000</v>
      </c>
      <c r="D63" s="52">
        <v>25000</v>
      </c>
      <c r="E63" s="52"/>
      <c r="F63" s="52"/>
    </row>
    <row r="64" spans="1:6" ht="15">
      <c r="A64" s="19">
        <v>2101</v>
      </c>
      <c r="B64" s="88" t="s">
        <v>244</v>
      </c>
      <c r="C64" s="89">
        <v>150000</v>
      </c>
      <c r="D64" s="89"/>
      <c r="E64" s="89"/>
      <c r="F64" s="89"/>
    </row>
    <row r="65" spans="2:6" ht="13.5" thickBot="1">
      <c r="B65" s="61"/>
      <c r="C65" s="58">
        <f>SUM(C39:C64)</f>
        <v>36475000</v>
      </c>
      <c r="D65" s="58">
        <f>SUM(D39:D63)</f>
        <v>36315000</v>
      </c>
      <c r="E65" s="58">
        <f>SUM(E39:E63)</f>
        <v>37610000</v>
      </c>
      <c r="F65" s="58">
        <f>SUM(F39:F63)</f>
        <v>37835000</v>
      </c>
    </row>
    <row r="66" ht="12.75">
      <c r="B66" s="61"/>
    </row>
    <row r="67" spans="1:6" ht="12.75">
      <c r="A67" s="180" t="s">
        <v>196</v>
      </c>
      <c r="B67" s="180"/>
      <c r="C67" s="180"/>
      <c r="D67" s="180"/>
      <c r="E67" s="180"/>
      <c r="F67" s="180"/>
    </row>
    <row r="68" spans="1:6" ht="15">
      <c r="A68" s="17">
        <v>2041</v>
      </c>
      <c r="B68" s="19" t="s">
        <v>197</v>
      </c>
      <c r="C68" s="52">
        <v>4200000</v>
      </c>
      <c r="D68" s="52">
        <v>4600000</v>
      </c>
      <c r="E68" s="52">
        <v>4900000</v>
      </c>
      <c r="F68" s="52">
        <v>5200000</v>
      </c>
    </row>
    <row r="69" spans="1:6" ht="15">
      <c r="A69" s="17">
        <v>2042</v>
      </c>
      <c r="B69" s="19" t="s">
        <v>198</v>
      </c>
      <c r="C69" s="52">
        <v>1500000</v>
      </c>
      <c r="D69" s="52">
        <v>1500000</v>
      </c>
      <c r="E69" s="52">
        <v>2000000</v>
      </c>
      <c r="F69" s="52">
        <f>D69</f>
        <v>1500000</v>
      </c>
    </row>
    <row r="70" spans="1:6" ht="15">
      <c r="A70" s="17">
        <v>2044</v>
      </c>
      <c r="B70" s="19" t="s">
        <v>199</v>
      </c>
      <c r="C70" s="52">
        <v>2000000</v>
      </c>
      <c r="D70" s="52">
        <v>1000000</v>
      </c>
      <c r="E70" s="52">
        <v>800000</v>
      </c>
      <c r="F70" s="52">
        <v>600000</v>
      </c>
    </row>
    <row r="71" spans="1:6" ht="15">
      <c r="A71" s="17">
        <v>2045</v>
      </c>
      <c r="B71" s="19" t="s">
        <v>200</v>
      </c>
      <c r="C71" s="52">
        <v>1000000</v>
      </c>
      <c r="D71" s="52">
        <v>1000000</v>
      </c>
      <c r="E71" s="52">
        <v>1000000</v>
      </c>
      <c r="F71" s="52">
        <v>1000000</v>
      </c>
    </row>
    <row r="72" spans="1:6" ht="15">
      <c r="A72" s="17">
        <v>2046</v>
      </c>
      <c r="B72" s="19" t="s">
        <v>245</v>
      </c>
      <c r="C72" s="52">
        <v>150000</v>
      </c>
      <c r="D72" s="52">
        <v>150000</v>
      </c>
      <c r="E72" s="52">
        <v>150000</v>
      </c>
      <c r="F72" s="52">
        <v>150000</v>
      </c>
    </row>
    <row r="73" spans="1:6" ht="15">
      <c r="A73" s="17">
        <v>2047</v>
      </c>
      <c r="B73" s="19" t="s">
        <v>266</v>
      </c>
      <c r="C73" s="52">
        <v>250000</v>
      </c>
      <c r="D73" s="52">
        <v>250000</v>
      </c>
      <c r="E73" s="52">
        <v>250000</v>
      </c>
      <c r="F73" s="52">
        <v>250000</v>
      </c>
    </row>
    <row r="74" spans="1:6" ht="15">
      <c r="A74" s="54">
        <v>3012</v>
      </c>
      <c r="B74" s="19" t="s">
        <v>201</v>
      </c>
      <c r="C74" s="52">
        <v>100000</v>
      </c>
      <c r="D74" s="52">
        <v>100000</v>
      </c>
      <c r="E74" s="52">
        <v>100000</v>
      </c>
      <c r="F74" s="52">
        <f>D74-36000</f>
        <v>64000</v>
      </c>
    </row>
    <row r="75" spans="2:6" ht="15.75" thickBot="1">
      <c r="B75" s="48" t="s">
        <v>168</v>
      </c>
      <c r="C75" s="53">
        <f>SUM(C68:C74)</f>
        <v>9200000</v>
      </c>
      <c r="D75" s="53">
        <f>SUM(D68:D74)</f>
        <v>8600000</v>
      </c>
      <c r="E75" s="53">
        <f>SUM(E68:E74)</f>
        <v>9200000</v>
      </c>
      <c r="F75" s="53">
        <f>SUM(F68:F74)</f>
        <v>8764000</v>
      </c>
    </row>
    <row r="76" spans="2:6" ht="15">
      <c r="B76" s="48"/>
      <c r="C76" s="59"/>
      <c r="D76" s="59"/>
      <c r="E76" s="59"/>
      <c r="F76" s="59"/>
    </row>
    <row r="77" spans="1:6" ht="12.75">
      <c r="A77" s="180" t="s">
        <v>246</v>
      </c>
      <c r="B77" s="180"/>
      <c r="C77" s="180"/>
      <c r="D77" s="180"/>
      <c r="E77" s="180"/>
      <c r="F77" s="180"/>
    </row>
    <row r="78" spans="1:6" ht="15">
      <c r="A78" s="17">
        <v>2048</v>
      </c>
      <c r="B78" s="19" t="s">
        <v>247</v>
      </c>
      <c r="C78" s="52">
        <v>750000</v>
      </c>
      <c r="D78" s="52">
        <v>810000</v>
      </c>
      <c r="E78" s="52">
        <v>860000</v>
      </c>
      <c r="F78" s="52">
        <v>910000</v>
      </c>
    </row>
    <row r="79" spans="1:6" ht="15">
      <c r="A79" s="17">
        <v>2049</v>
      </c>
      <c r="B79" s="21" t="s">
        <v>248</v>
      </c>
      <c r="C79" s="52">
        <v>25000</v>
      </c>
      <c r="D79" s="52">
        <v>35000</v>
      </c>
      <c r="E79" s="52">
        <v>35000</v>
      </c>
      <c r="F79" s="52">
        <v>35000</v>
      </c>
    </row>
    <row r="80" spans="1:6" ht="15">
      <c r="A80" s="17">
        <v>2050</v>
      </c>
      <c r="B80" s="19" t="s">
        <v>249</v>
      </c>
      <c r="C80" s="52">
        <v>40000</v>
      </c>
      <c r="D80" s="52">
        <v>40000</v>
      </c>
      <c r="E80" s="52">
        <v>40000</v>
      </c>
      <c r="F80" s="52">
        <v>40000</v>
      </c>
    </row>
    <row r="81" spans="1:6" ht="15">
      <c r="A81" s="17">
        <v>2051</v>
      </c>
      <c r="B81" s="19" t="s">
        <v>202</v>
      </c>
      <c r="C81" s="52">
        <v>1600000</v>
      </c>
      <c r="D81" s="52">
        <v>1650000</v>
      </c>
      <c r="E81" s="52">
        <v>1800000</v>
      </c>
      <c r="F81" s="52">
        <v>1950000</v>
      </c>
    </row>
    <row r="82" spans="1:6" ht="15">
      <c r="A82" s="17">
        <v>2053</v>
      </c>
      <c r="B82" s="19" t="s">
        <v>203</v>
      </c>
      <c r="C82" s="52">
        <v>30000</v>
      </c>
      <c r="D82" s="52">
        <v>30000</v>
      </c>
      <c r="E82" s="52">
        <v>40000</v>
      </c>
      <c r="F82" s="52">
        <v>40000</v>
      </c>
    </row>
    <row r="83" spans="1:6" ht="15">
      <c r="A83" s="17">
        <v>2054</v>
      </c>
      <c r="B83" s="21" t="s">
        <v>250</v>
      </c>
      <c r="C83" s="52">
        <f>49000+10000</f>
        <v>59000</v>
      </c>
      <c r="D83" s="52">
        <f>49000+15000</f>
        <v>64000</v>
      </c>
      <c r="E83" s="52">
        <f>59000+15000</f>
        <v>74000</v>
      </c>
      <c r="F83" s="52">
        <f>69000+15000</f>
        <v>84000</v>
      </c>
    </row>
    <row r="84" spans="1:6" ht="15">
      <c r="A84" s="54">
        <v>2091</v>
      </c>
      <c r="B84" s="21" t="s">
        <v>251</v>
      </c>
      <c r="C84" s="52">
        <v>20000</v>
      </c>
      <c r="D84" s="52">
        <v>25000</v>
      </c>
      <c r="E84" s="52">
        <v>25000</v>
      </c>
      <c r="F84" s="52">
        <v>30000</v>
      </c>
    </row>
    <row r="85" spans="1:6" ht="15">
      <c r="A85" s="31">
        <v>2052</v>
      </c>
      <c r="B85" s="19" t="s">
        <v>252</v>
      </c>
      <c r="C85" s="52">
        <v>100000</v>
      </c>
      <c r="D85" s="52">
        <v>120000</v>
      </c>
      <c r="E85" s="52">
        <v>120000</v>
      </c>
      <c r="F85" s="52">
        <v>150000</v>
      </c>
    </row>
    <row r="86" spans="1:6" ht="15">
      <c r="A86" s="31">
        <v>3028</v>
      </c>
      <c r="B86" s="19" t="s">
        <v>253</v>
      </c>
      <c r="C86" s="52">
        <v>1000</v>
      </c>
      <c r="D86" s="52">
        <v>1000</v>
      </c>
      <c r="E86" s="52">
        <v>1000</v>
      </c>
      <c r="F86" s="52">
        <v>1000</v>
      </c>
    </row>
    <row r="87" spans="2:6" ht="15.75" thickBot="1">
      <c r="B87" s="48" t="s">
        <v>168</v>
      </c>
      <c r="C87" s="53">
        <f>SUM(C78:C86)</f>
        <v>2625000</v>
      </c>
      <c r="D87" s="53">
        <f>SUM(D78:D86)</f>
        <v>2775000</v>
      </c>
      <c r="E87" s="53">
        <f>SUM(E78:E86)</f>
        <v>2995000</v>
      </c>
      <c r="F87" s="53">
        <f>SUM(F78:F86)</f>
        <v>3240000</v>
      </c>
    </row>
    <row r="88" ht="12.75"/>
    <row r="89" spans="1:6" ht="12.75">
      <c r="A89" s="180" t="s">
        <v>204</v>
      </c>
      <c r="B89" s="180"/>
      <c r="C89" s="180"/>
      <c r="D89" s="180"/>
      <c r="E89" s="180"/>
      <c r="F89" s="180"/>
    </row>
    <row r="90" spans="1:6" ht="15">
      <c r="A90" s="17">
        <v>2057</v>
      </c>
      <c r="B90" s="17" t="s">
        <v>205</v>
      </c>
      <c r="C90" s="52">
        <v>740000</v>
      </c>
      <c r="D90" s="52">
        <v>820000</v>
      </c>
      <c r="E90" s="52">
        <v>860000</v>
      </c>
      <c r="F90" s="52">
        <v>910000</v>
      </c>
    </row>
    <row r="91" spans="1:6" ht="15">
      <c r="A91" s="17">
        <v>2093</v>
      </c>
      <c r="B91" s="17" t="s">
        <v>254</v>
      </c>
      <c r="C91" s="52">
        <v>410000</v>
      </c>
      <c r="D91" s="52">
        <v>450000</v>
      </c>
      <c r="E91" s="52">
        <v>480000</v>
      </c>
      <c r="F91" s="52">
        <v>510000</v>
      </c>
    </row>
    <row r="92" spans="1:6" ht="15">
      <c r="A92" s="17">
        <v>2059</v>
      </c>
      <c r="B92" s="17" t="s">
        <v>255</v>
      </c>
      <c r="C92" s="52">
        <v>50000</v>
      </c>
      <c r="D92" s="52">
        <v>50000</v>
      </c>
      <c r="E92" s="52">
        <v>50000</v>
      </c>
      <c r="F92" s="52">
        <v>50000</v>
      </c>
    </row>
    <row r="93" spans="1:6" ht="15">
      <c r="A93" s="17">
        <v>2060</v>
      </c>
      <c r="B93" s="17" t="s">
        <v>206</v>
      </c>
      <c r="C93" s="52">
        <v>3700000</v>
      </c>
      <c r="D93" s="52">
        <v>4100000</v>
      </c>
      <c r="E93" s="52">
        <v>4300000</v>
      </c>
      <c r="F93" s="52">
        <v>4600000</v>
      </c>
    </row>
    <row r="94" spans="1:6" ht="15">
      <c r="A94" s="17">
        <v>6</v>
      </c>
      <c r="B94" s="17" t="s">
        <v>256</v>
      </c>
      <c r="C94" s="52">
        <v>1600000</v>
      </c>
      <c r="D94" s="52">
        <v>1750000</v>
      </c>
      <c r="E94" s="52">
        <v>1850000</v>
      </c>
      <c r="F94" s="52">
        <v>2000000</v>
      </c>
    </row>
    <row r="95" spans="2:6" ht="13.5" thickBot="1">
      <c r="B95" s="48" t="s">
        <v>168</v>
      </c>
      <c r="C95" s="62">
        <f>SUM(C90:C94)</f>
        <v>6500000</v>
      </c>
      <c r="D95" s="62">
        <f>SUM(D90:D94)</f>
        <v>7170000</v>
      </c>
      <c r="E95" s="62">
        <f>SUM(E90:E94)</f>
        <v>7540000</v>
      </c>
      <c r="F95" s="62">
        <f>SUM(F90:F94)</f>
        <v>8070000</v>
      </c>
    </row>
    <row r="96" ht="12.75"/>
    <row r="97" spans="1:6" ht="12.75">
      <c r="A97" s="180" t="s">
        <v>207</v>
      </c>
      <c r="B97" s="180"/>
      <c r="C97" s="180"/>
      <c r="D97" s="180"/>
      <c r="E97" s="180"/>
      <c r="F97" s="180"/>
    </row>
    <row r="98" spans="1:7" ht="15">
      <c r="A98" s="17">
        <v>2061</v>
      </c>
      <c r="B98" s="19" t="s">
        <v>208</v>
      </c>
      <c r="C98" s="52">
        <v>8500000</v>
      </c>
      <c r="D98" s="52">
        <v>8700000</v>
      </c>
      <c r="E98" s="52">
        <v>9200000</v>
      </c>
      <c r="F98" s="52">
        <v>10000000</v>
      </c>
      <c r="G98" s="30"/>
    </row>
    <row r="99" spans="1:6" ht="15">
      <c r="A99" s="17">
        <v>2063</v>
      </c>
      <c r="B99" s="19" t="s">
        <v>257</v>
      </c>
      <c r="C99" s="52">
        <v>150000</v>
      </c>
      <c r="D99" s="52">
        <v>160000</v>
      </c>
      <c r="E99" s="52">
        <v>170000</v>
      </c>
      <c r="F99" s="52">
        <v>180000</v>
      </c>
    </row>
    <row r="100" spans="1:6" ht="15">
      <c r="A100" s="17">
        <v>2065</v>
      </c>
      <c r="B100" s="19" t="s">
        <v>209</v>
      </c>
      <c r="C100" s="52">
        <v>2100000</v>
      </c>
      <c r="D100" s="52">
        <v>2250000</v>
      </c>
      <c r="E100" s="52">
        <v>2400000</v>
      </c>
      <c r="F100" s="52">
        <v>2500000</v>
      </c>
    </row>
    <row r="101" spans="1:6" ht="15">
      <c r="A101" s="17">
        <v>2066</v>
      </c>
      <c r="B101" s="19" t="s">
        <v>210</v>
      </c>
      <c r="C101" s="52">
        <v>150000</v>
      </c>
      <c r="D101" s="52">
        <v>150000</v>
      </c>
      <c r="E101" s="52">
        <v>150000</v>
      </c>
      <c r="F101" s="52">
        <f>E101*(1+$J$5)</f>
        <v>150000</v>
      </c>
    </row>
    <row r="102" spans="1:6" ht="15">
      <c r="A102" s="17">
        <v>2067</v>
      </c>
      <c r="B102" s="19" t="s">
        <v>211</v>
      </c>
      <c r="C102" s="52">
        <v>3000000</v>
      </c>
      <c r="D102" s="52">
        <v>3150000</v>
      </c>
      <c r="E102" s="52">
        <v>3300000</v>
      </c>
      <c r="F102" s="52">
        <v>3400000</v>
      </c>
    </row>
    <row r="103" spans="1:6" ht="15">
      <c r="A103" s="17">
        <v>2071</v>
      </c>
      <c r="B103" s="19" t="s">
        <v>212</v>
      </c>
      <c r="C103" s="52">
        <v>900000</v>
      </c>
      <c r="D103" s="52">
        <v>900000</v>
      </c>
      <c r="E103" s="52">
        <v>900000</v>
      </c>
      <c r="F103" s="52">
        <v>900000</v>
      </c>
    </row>
    <row r="104" spans="1:6" ht="15">
      <c r="A104" s="17">
        <v>2073</v>
      </c>
      <c r="B104" s="19" t="s">
        <v>213</v>
      </c>
      <c r="C104" s="52">
        <v>113000</v>
      </c>
      <c r="D104" s="52">
        <v>113000</v>
      </c>
      <c r="E104" s="52">
        <v>113000</v>
      </c>
      <c r="F104" s="52">
        <v>113000</v>
      </c>
    </row>
    <row r="105" spans="1:6" ht="15">
      <c r="A105" s="17">
        <v>2077</v>
      </c>
      <c r="B105" s="19" t="s">
        <v>214</v>
      </c>
      <c r="C105" s="52">
        <v>43000</v>
      </c>
      <c r="D105" s="52">
        <v>43000</v>
      </c>
      <c r="E105" s="52">
        <v>43000</v>
      </c>
      <c r="F105" s="52">
        <v>43000</v>
      </c>
    </row>
    <row r="106" spans="1:6" ht="15">
      <c r="A106" s="17">
        <v>2078</v>
      </c>
      <c r="B106" s="19" t="s">
        <v>215</v>
      </c>
      <c r="C106" s="52">
        <v>280000</v>
      </c>
      <c r="D106" s="52">
        <v>310000</v>
      </c>
      <c r="E106" s="52">
        <v>330000</v>
      </c>
      <c r="F106" s="52">
        <v>350000</v>
      </c>
    </row>
    <row r="107" spans="1:6" ht="15">
      <c r="A107" s="17">
        <v>2079</v>
      </c>
      <c r="B107" s="19" t="s">
        <v>216</v>
      </c>
      <c r="C107" s="52">
        <v>715000</v>
      </c>
      <c r="D107" s="52">
        <v>730000</v>
      </c>
      <c r="E107" s="52">
        <v>730000</v>
      </c>
      <c r="F107" s="52">
        <v>750000</v>
      </c>
    </row>
    <row r="108" spans="1:6" ht="15">
      <c r="A108" s="17">
        <v>2080</v>
      </c>
      <c r="B108" s="19" t="s">
        <v>217</v>
      </c>
      <c r="C108" s="52">
        <v>35000</v>
      </c>
      <c r="D108" s="52">
        <v>35000</v>
      </c>
      <c r="E108" s="52">
        <v>35000</v>
      </c>
      <c r="F108" s="52">
        <v>35000</v>
      </c>
    </row>
    <row r="109" spans="1:9" ht="15">
      <c r="A109" s="17">
        <v>2081</v>
      </c>
      <c r="B109" s="19" t="s">
        <v>218</v>
      </c>
      <c r="C109" s="52">
        <v>15000</v>
      </c>
      <c r="D109" s="52">
        <v>15000</v>
      </c>
      <c r="E109" s="52">
        <v>15000</v>
      </c>
      <c r="F109" s="52">
        <v>15000</v>
      </c>
      <c r="I109" s="59"/>
    </row>
    <row r="110" spans="1:6" ht="15">
      <c r="A110" s="17">
        <v>3022</v>
      </c>
      <c r="B110" s="19" t="s">
        <v>258</v>
      </c>
      <c r="C110" s="52">
        <v>270000</v>
      </c>
      <c r="D110" s="52">
        <v>270000</v>
      </c>
      <c r="E110" s="52"/>
      <c r="F110" s="52"/>
    </row>
    <row r="111" spans="1:6" ht="15">
      <c r="A111" s="17">
        <v>2083</v>
      </c>
      <c r="B111" s="19" t="s">
        <v>259</v>
      </c>
      <c r="C111" s="52">
        <v>120000</v>
      </c>
      <c r="D111" s="52">
        <v>120000</v>
      </c>
      <c r="E111" s="52">
        <v>120000</v>
      </c>
      <c r="F111" s="52">
        <v>120000</v>
      </c>
    </row>
    <row r="112" spans="1:6" ht="15">
      <c r="A112" s="17">
        <v>3029</v>
      </c>
      <c r="B112" s="19" t="s">
        <v>260</v>
      </c>
      <c r="C112" s="52">
        <v>1000000</v>
      </c>
      <c r="D112" s="52">
        <v>1000000</v>
      </c>
      <c r="E112" s="52">
        <v>500000</v>
      </c>
      <c r="F112" s="52"/>
    </row>
    <row r="113" spans="1:6" ht="15">
      <c r="A113" s="17">
        <v>2102</v>
      </c>
      <c r="B113" s="19" t="s">
        <v>261</v>
      </c>
      <c r="C113" s="52">
        <v>15000</v>
      </c>
      <c r="D113" s="52">
        <v>15000</v>
      </c>
      <c r="E113" s="52">
        <v>15000</v>
      </c>
      <c r="F113" s="52">
        <v>15000</v>
      </c>
    </row>
    <row r="114" spans="2:6" ht="13.5" thickBot="1">
      <c r="B114" s="48" t="s">
        <v>168</v>
      </c>
      <c r="C114" s="58">
        <f>SUM(C98:C113)</f>
        <v>17406000</v>
      </c>
      <c r="D114" s="58">
        <f>SUM(D98:D113)</f>
        <v>17961000</v>
      </c>
      <c r="E114" s="58">
        <f>SUM(E98:E113)</f>
        <v>18021000</v>
      </c>
      <c r="F114" s="58">
        <f>SUM(F98:F113)</f>
        <v>18571000</v>
      </c>
    </row>
    <row r="115" spans="1:6" ht="12.75">
      <c r="A115" s="180" t="s">
        <v>315</v>
      </c>
      <c r="B115" s="180"/>
      <c r="C115" s="180"/>
      <c r="D115" s="180"/>
      <c r="E115" s="180"/>
      <c r="F115" s="180"/>
    </row>
    <row r="116" spans="1:6" ht="15">
      <c r="A116" s="19">
        <v>2031</v>
      </c>
      <c r="B116" s="31" t="s">
        <v>192</v>
      </c>
      <c r="C116" s="52"/>
      <c r="D116" s="52">
        <v>340000</v>
      </c>
      <c r="E116" s="52">
        <v>360000</v>
      </c>
      <c r="F116" s="52">
        <v>380000</v>
      </c>
    </row>
    <row r="117" spans="1:6" ht="15">
      <c r="A117" s="17">
        <v>2018</v>
      </c>
      <c r="B117" s="17" t="s">
        <v>317</v>
      </c>
      <c r="C117" s="52"/>
      <c r="D117" s="52">
        <v>150000</v>
      </c>
      <c r="E117" s="52">
        <v>200000</v>
      </c>
      <c r="F117" s="52">
        <v>200000</v>
      </c>
    </row>
    <row r="118" spans="1:6" ht="15">
      <c r="A118" s="17">
        <v>2019</v>
      </c>
      <c r="B118" s="17" t="s">
        <v>182</v>
      </c>
      <c r="C118" s="52"/>
      <c r="D118" s="52">
        <f>650000+120000</f>
        <v>770000</v>
      </c>
      <c r="E118" s="52">
        <f>700000+130000</f>
        <v>830000</v>
      </c>
      <c r="F118" s="52">
        <f>750000+140000</f>
        <v>890000</v>
      </c>
    </row>
    <row r="119" spans="1:6" ht="15">
      <c r="A119" s="17">
        <v>2097</v>
      </c>
      <c r="B119" s="56" t="s">
        <v>230</v>
      </c>
      <c r="C119" s="52"/>
      <c r="D119" s="52">
        <v>200000</v>
      </c>
      <c r="E119" s="52">
        <v>200000</v>
      </c>
      <c r="F119" s="52">
        <v>250000</v>
      </c>
    </row>
    <row r="120" spans="1:6" ht="15">
      <c r="A120" s="19">
        <v>2033</v>
      </c>
      <c r="B120" s="19" t="s">
        <v>193</v>
      </c>
      <c r="C120" s="52"/>
      <c r="D120" s="52">
        <v>630000</v>
      </c>
      <c r="E120" s="52">
        <v>640000</v>
      </c>
      <c r="F120" s="52">
        <v>650000</v>
      </c>
    </row>
    <row r="121" spans="1:6" ht="15">
      <c r="A121" s="19">
        <v>2094</v>
      </c>
      <c r="B121" s="31" t="s">
        <v>240</v>
      </c>
      <c r="C121" s="52"/>
      <c r="D121" s="52">
        <v>60000</v>
      </c>
      <c r="E121" s="52">
        <v>70000</v>
      </c>
      <c r="F121" s="52">
        <v>80000</v>
      </c>
    </row>
    <row r="122" spans="1:6" ht="15">
      <c r="A122" s="19">
        <v>2101</v>
      </c>
      <c r="B122" s="31" t="s">
        <v>244</v>
      </c>
      <c r="C122" s="52"/>
      <c r="D122" s="52">
        <v>150000</v>
      </c>
      <c r="E122" s="52">
        <v>150000</v>
      </c>
      <c r="F122" s="52">
        <v>150000</v>
      </c>
    </row>
    <row r="123" spans="2:6" ht="13.5" thickBot="1">
      <c r="B123" s="48" t="s">
        <v>168</v>
      </c>
      <c r="C123" s="82">
        <f>SUM(C116:C122)</f>
        <v>0</v>
      </c>
      <c r="D123" s="82">
        <f>SUM(D116:D122)</f>
        <v>2300000</v>
      </c>
      <c r="E123" s="82">
        <f>SUM(E116:E122)</f>
        <v>2450000</v>
      </c>
      <c r="F123" s="83">
        <f>SUM(F116:F122)</f>
        <v>2600000</v>
      </c>
    </row>
    <row r="124" spans="1:6" ht="12.75">
      <c r="A124" s="63"/>
      <c r="B124" s="64" t="s">
        <v>219</v>
      </c>
      <c r="C124" s="65">
        <f>SUM(C114+C95+C87+C75+C65+C36+C25+C14+C7+C123)</f>
        <v>83746000</v>
      </c>
      <c r="D124" s="65">
        <f>SUM(D114+D95+D87+D75+D65+D36+D25+D14+D7+D123)</f>
        <v>85306000</v>
      </c>
      <c r="E124" s="65">
        <f>SUM(E114+E95+E87+E75+E65+E36+E25+E14+E7+E123)</f>
        <v>86996000</v>
      </c>
      <c r="F124" s="65">
        <f>SUM(F114+F95+F87+F75+F65+F36+F25+F14+F7+F123)</f>
        <v>88340000</v>
      </c>
    </row>
    <row r="125" spans="1:7" ht="12.75">
      <c r="A125" s="21"/>
      <c r="B125" s="21" t="s">
        <v>220</v>
      </c>
      <c r="C125" s="66">
        <f>C126-C124</f>
        <v>1254000</v>
      </c>
      <c r="D125" s="66">
        <f>D126-D124</f>
        <v>374000</v>
      </c>
      <c r="E125" s="66">
        <f>E126-E124</f>
        <v>594000</v>
      </c>
      <c r="F125" s="66">
        <f>F126-F124</f>
        <v>310000</v>
      </c>
      <c r="G125" s="36"/>
    </row>
    <row r="126" spans="1:6" ht="15">
      <c r="A126" s="32"/>
      <c r="B126" s="59">
        <v>73300000</v>
      </c>
      <c r="C126" s="59">
        <v>85000000</v>
      </c>
      <c r="D126" s="59">
        <v>85680000</v>
      </c>
      <c r="E126" s="59">
        <v>87590000</v>
      </c>
      <c r="F126" s="67">
        <v>88650000</v>
      </c>
    </row>
    <row r="127" spans="1:6" ht="15.75" thickBot="1">
      <c r="A127" s="33"/>
      <c r="B127" s="34"/>
      <c r="C127" s="68">
        <f>C124+C125</f>
        <v>85000000</v>
      </c>
      <c r="D127" s="68">
        <f>D124+D125</f>
        <v>85680000</v>
      </c>
      <c r="E127" s="68">
        <f>E124+E125</f>
        <v>87590000</v>
      </c>
      <c r="F127" s="68">
        <f>F124+F125</f>
        <v>88650000</v>
      </c>
    </row>
    <row r="128" spans="3:6" ht="13.5" thickBot="1">
      <c r="C128" s="30"/>
      <c r="D128" s="30"/>
      <c r="E128" s="30"/>
      <c r="F128" s="30"/>
    </row>
    <row r="129" spans="1:6" ht="12.75">
      <c r="A129" s="177" t="s">
        <v>58</v>
      </c>
      <c r="B129" s="178"/>
      <c r="C129" s="178"/>
      <c r="D129" s="178"/>
      <c r="E129" s="178"/>
      <c r="F129" s="179"/>
    </row>
    <row r="130" spans="1:6" ht="15">
      <c r="A130" s="17">
        <v>2095</v>
      </c>
      <c r="B130" s="17" t="s">
        <v>262</v>
      </c>
      <c r="C130" s="52">
        <v>380000</v>
      </c>
      <c r="D130" s="52">
        <v>420000</v>
      </c>
      <c r="E130" s="52">
        <v>460000</v>
      </c>
      <c r="F130" s="52">
        <v>500000</v>
      </c>
    </row>
    <row r="131" spans="1:6" ht="15">
      <c r="A131" s="17">
        <v>7</v>
      </c>
      <c r="B131" s="17" t="s">
        <v>268</v>
      </c>
      <c r="C131" s="52">
        <v>4800000</v>
      </c>
      <c r="D131" s="52">
        <v>5300000</v>
      </c>
      <c r="E131" s="52">
        <v>5600000</v>
      </c>
      <c r="F131" s="52">
        <v>6000000</v>
      </c>
    </row>
    <row r="132" spans="1:6" ht="15">
      <c r="A132" s="17">
        <v>8</v>
      </c>
      <c r="B132" s="17" t="s">
        <v>267</v>
      </c>
      <c r="C132" s="52">
        <v>100000</v>
      </c>
      <c r="D132" s="52">
        <v>100000</v>
      </c>
      <c r="E132" s="52">
        <v>100000</v>
      </c>
      <c r="F132" s="52">
        <v>100000</v>
      </c>
    </row>
    <row r="133" spans="1:6" ht="15">
      <c r="A133" s="17"/>
      <c r="B133" s="17" t="s">
        <v>221</v>
      </c>
      <c r="C133" s="52">
        <f>C135-C130-C131-C132</f>
        <v>13140000</v>
      </c>
      <c r="D133" s="52">
        <f>D135-D130-D131-D132</f>
        <v>12150000</v>
      </c>
      <c r="E133" s="52">
        <f>E135-E130-E131-E132</f>
        <v>12760000</v>
      </c>
      <c r="F133" s="52">
        <f>F135-F130-F131-F132</f>
        <v>12450000</v>
      </c>
    </row>
    <row r="134" spans="1:6" ht="15">
      <c r="A134" s="32"/>
      <c r="B134" s="36"/>
      <c r="C134" s="52">
        <f>SUM(C133+C130)</f>
        <v>13520000</v>
      </c>
      <c r="D134" s="52">
        <f>SUM(D133+D130)</f>
        <v>12570000</v>
      </c>
      <c r="E134" s="52">
        <f>SUM(E133+E130)</f>
        <v>13220000</v>
      </c>
      <c r="F134" s="52">
        <f>SUM(F133+F130)</f>
        <v>12950000</v>
      </c>
    </row>
    <row r="135" spans="1:6" ht="15.75" thickBot="1">
      <c r="A135" s="32"/>
      <c r="B135" s="59">
        <v>18430000</v>
      </c>
      <c r="C135" s="58">
        <v>18420000</v>
      </c>
      <c r="D135" s="58">
        <v>17970000</v>
      </c>
      <c r="E135" s="58">
        <v>18920000</v>
      </c>
      <c r="F135" s="58">
        <v>19050000</v>
      </c>
    </row>
    <row r="136" spans="1:6" ht="15.75" thickBot="1">
      <c r="A136" s="33"/>
      <c r="B136" s="34"/>
      <c r="C136" s="68"/>
      <c r="D136" s="68"/>
      <c r="E136" s="68"/>
      <c r="F136" s="69"/>
    </row>
    <row r="137" ht="13.5" thickBot="1"/>
    <row r="138" spans="1:6" ht="12.75">
      <c r="A138" s="177" t="s">
        <v>222</v>
      </c>
      <c r="B138" s="178"/>
      <c r="C138" s="178"/>
      <c r="D138" s="178"/>
      <c r="E138" s="178"/>
      <c r="F138" s="179"/>
    </row>
    <row r="139" spans="1:9" ht="15">
      <c r="A139" s="17">
        <v>2084</v>
      </c>
      <c r="B139" s="19" t="s">
        <v>263</v>
      </c>
      <c r="C139" s="52">
        <f>C144-C140-C141-C142</f>
        <v>2070000</v>
      </c>
      <c r="D139" s="52">
        <f>D144-D140-D141-D142</f>
        <v>2060000</v>
      </c>
      <c r="E139" s="52">
        <f>E144-E140-E141-E142</f>
        <v>2130000</v>
      </c>
      <c r="F139" s="52">
        <f>F144-F140-F141-F142</f>
        <v>2180000</v>
      </c>
      <c r="G139" s="30"/>
      <c r="H139" s="30"/>
      <c r="I139" s="35"/>
    </row>
    <row r="140" spans="1:6" ht="15">
      <c r="A140" s="17">
        <v>2085</v>
      </c>
      <c r="B140" s="19" t="s">
        <v>264</v>
      </c>
      <c r="C140" s="52">
        <v>5710000</v>
      </c>
      <c r="D140" s="52">
        <v>5860000</v>
      </c>
      <c r="E140" s="52">
        <v>5880000</v>
      </c>
      <c r="F140" s="52">
        <v>5870000</v>
      </c>
    </row>
    <row r="141" spans="1:6" ht="15">
      <c r="A141" s="17">
        <v>2087</v>
      </c>
      <c r="B141" s="56" t="s">
        <v>265</v>
      </c>
      <c r="C141" s="52">
        <v>970000</v>
      </c>
      <c r="D141" s="52">
        <v>1010000</v>
      </c>
      <c r="E141" s="52">
        <v>1040000</v>
      </c>
      <c r="F141" s="52">
        <v>1130000</v>
      </c>
    </row>
    <row r="142" spans="1:6" ht="15">
      <c r="A142" s="17">
        <v>3030</v>
      </c>
      <c r="B142" s="56" t="s">
        <v>312</v>
      </c>
      <c r="C142" s="52">
        <v>250000</v>
      </c>
      <c r="D142" s="52">
        <v>250000</v>
      </c>
      <c r="E142" s="52">
        <v>250000</v>
      </c>
      <c r="F142" s="52">
        <v>250000</v>
      </c>
    </row>
    <row r="143" spans="1:6" ht="15">
      <c r="A143" s="32"/>
      <c r="B143" s="59">
        <v>9385000</v>
      </c>
      <c r="C143" s="81">
        <f>SUM(C139:C142)</f>
        <v>9000000</v>
      </c>
      <c r="D143" s="81">
        <f>SUM(D139:D142)</f>
        <v>9180000</v>
      </c>
      <c r="E143" s="81">
        <f>SUM(E139:E142)</f>
        <v>9300000</v>
      </c>
      <c r="F143" s="81">
        <f>SUM(F139:F142)</f>
        <v>9430000</v>
      </c>
    </row>
    <row r="144" spans="1:6" ht="13.5" thickBot="1">
      <c r="A144" s="33"/>
      <c r="B144" s="34"/>
      <c r="C144" s="58">
        <v>9000000</v>
      </c>
      <c r="D144" s="58">
        <v>9180000</v>
      </c>
      <c r="E144" s="58">
        <v>9300000</v>
      </c>
      <c r="F144" s="58">
        <v>9430000</v>
      </c>
    </row>
    <row r="145" spans="2:8" ht="12.75">
      <c r="B145" s="36">
        <f>B126+B135+B143</f>
        <v>101115000</v>
      </c>
      <c r="C145" s="30">
        <f>C144+C135+C126</f>
        <v>112420000</v>
      </c>
      <c r="D145" s="30">
        <f>D144+D135+D126</f>
        <v>112830000</v>
      </c>
      <c r="E145" s="30">
        <f>E144+E135+E126</f>
        <v>115810000</v>
      </c>
      <c r="F145" s="30">
        <f>F144+F135+F126</f>
        <v>117130000</v>
      </c>
      <c r="H145" s="84"/>
    </row>
    <row r="146" spans="1:6" ht="12.75">
      <c r="A146" s="26"/>
      <c r="B146" s="26">
        <v>2021</v>
      </c>
      <c r="C146" s="26">
        <v>2022</v>
      </c>
      <c r="D146" s="26">
        <v>2023</v>
      </c>
      <c r="E146" s="26">
        <v>2024</v>
      </c>
      <c r="F146" s="26">
        <v>2025</v>
      </c>
    </row>
  </sheetData>
  <sheetProtection/>
  <mergeCells count="15">
    <mergeCell ref="A129:F129"/>
    <mergeCell ref="A138:F138"/>
    <mergeCell ref="A27:F27"/>
    <mergeCell ref="A38:F38"/>
    <mergeCell ref="A67:F67"/>
    <mergeCell ref="A77:F77"/>
    <mergeCell ref="A89:F89"/>
    <mergeCell ref="A97:F97"/>
    <mergeCell ref="A115:F115"/>
    <mergeCell ref="A1:E1"/>
    <mergeCell ref="A2:E2"/>
    <mergeCell ref="B3:F3"/>
    <mergeCell ref="A5:F5"/>
    <mergeCell ref="A9:F9"/>
    <mergeCell ref="A16:F16"/>
  </mergeCells>
  <printOptions/>
  <pageMargins left="0.25" right="0.25"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BomPastor</dc:creator>
  <cp:keywords/>
  <dc:description/>
  <cp:lastModifiedBy>Câmara Ivoti</cp:lastModifiedBy>
  <cp:lastPrinted>2021-08-17T14:29:29Z</cp:lastPrinted>
  <dcterms:created xsi:type="dcterms:W3CDTF">2017-08-11T18:36:45Z</dcterms:created>
  <dcterms:modified xsi:type="dcterms:W3CDTF">2022-12-14T18:02:27Z</dcterms:modified>
  <cp:category/>
  <cp:version/>
  <cp:contentType/>
  <cp:contentStatus/>
</cp:coreProperties>
</file>